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https://vaillantgroup.sharepoint.com/sites/de0186/Shared Documents/IM-OL/Packaging/Current_PDS_Version/"/>
    </mc:Choice>
  </mc:AlternateContent>
  <xr:revisionPtr revIDLastSave="11" documentId="10_ncr:8000_{4117BAB2-638C-4825-8632-03571DB5F830}" xr6:coauthVersionLast="47" xr6:coauthVersionMax="47" xr10:uidLastSave="{050CB70D-3C4B-414B-A7E1-B266A853730A}"/>
  <bookViews>
    <workbookView xWindow="-108" yWindow="-108" windowWidth="23256" windowHeight="13896" xr2:uid="{1D563AD3-A4AF-4663-93B5-D0A80731E803}"/>
  </bookViews>
  <sheets>
    <sheet name="PDS_Vers_4.4" sheetId="27" r:id="rId1"/>
    <sheet name="Instruction" sheetId="24" r:id="rId2"/>
    <sheet name="Example 1" sheetId="28" r:id="rId3"/>
    <sheet name="Example 2" sheetId="29" r:id="rId4"/>
    <sheet name="Template History" sheetId="26" r:id="rId5"/>
    <sheet name="Packaging Types" sheetId="14" state="hidden" r:id="rId6"/>
    <sheet name="Dropdowns" sheetId="1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7" l="1"/>
  <c r="C40" i="27" s="1"/>
  <c r="E14" i="27"/>
  <c r="F14" i="27"/>
  <c r="F28" i="27"/>
  <c r="F32" i="27"/>
  <c r="C15" i="28"/>
  <c r="C15" i="29"/>
  <c r="J21" i="28"/>
  <c r="C14" i="28"/>
  <c r="E43" i="29"/>
  <c r="B39" i="29"/>
  <c r="E39" i="29" s="1"/>
  <c r="J35" i="29"/>
  <c r="K35" i="29" s="1"/>
  <c r="I35" i="29"/>
  <c r="H35" i="29"/>
  <c r="G35" i="29"/>
  <c r="F35" i="29"/>
  <c r="E35" i="29"/>
  <c r="D35" i="29"/>
  <c r="J34" i="29"/>
  <c r="K34" i="29" s="1"/>
  <c r="I34" i="29"/>
  <c r="H34" i="29"/>
  <c r="G34" i="29"/>
  <c r="F34" i="29"/>
  <c r="E34" i="29"/>
  <c r="D34" i="29"/>
  <c r="J33" i="29"/>
  <c r="K33" i="29" s="1"/>
  <c r="I33" i="29"/>
  <c r="H33" i="29"/>
  <c r="G33" i="29"/>
  <c r="F33" i="29"/>
  <c r="E33" i="29"/>
  <c r="D33" i="29"/>
  <c r="J32" i="29"/>
  <c r="K32" i="29" s="1"/>
  <c r="I32" i="29"/>
  <c r="H32" i="29"/>
  <c r="G32" i="29"/>
  <c r="F32" i="29"/>
  <c r="E32" i="29"/>
  <c r="D32" i="29"/>
  <c r="K31" i="29"/>
  <c r="J30" i="29"/>
  <c r="K30" i="29" s="1"/>
  <c r="I30" i="29"/>
  <c r="H30" i="29"/>
  <c r="G30" i="29"/>
  <c r="F30" i="29"/>
  <c r="E30" i="29"/>
  <c r="D30" i="29"/>
  <c r="J29" i="29"/>
  <c r="K29" i="29" s="1"/>
  <c r="I29" i="29"/>
  <c r="H29" i="29"/>
  <c r="G29" i="29"/>
  <c r="F29" i="29"/>
  <c r="E29" i="29"/>
  <c r="D29" i="29"/>
  <c r="J28" i="29"/>
  <c r="K28" i="29" s="1"/>
  <c r="I28" i="29"/>
  <c r="H28" i="29"/>
  <c r="G28" i="29"/>
  <c r="F28" i="29"/>
  <c r="E28" i="29"/>
  <c r="D28" i="29"/>
  <c r="B27" i="29"/>
  <c r="G27" i="29" s="1"/>
  <c r="I22" i="29"/>
  <c r="H21" i="29"/>
  <c r="G21" i="29"/>
  <c r="F21" i="29"/>
  <c r="E21" i="29"/>
  <c r="D21" i="29"/>
  <c r="C21" i="29"/>
  <c r="H20" i="29"/>
  <c r="G20" i="29"/>
  <c r="F20" i="29"/>
  <c r="C43" i="28"/>
  <c r="G43" i="28" s="1"/>
  <c r="C42" i="28"/>
  <c r="D42" i="28" s="1"/>
  <c r="C41" i="28"/>
  <c r="J41" i="28" s="1"/>
  <c r="C40" i="28"/>
  <c r="J40" i="28" s="1"/>
  <c r="B39" i="28"/>
  <c r="G39" i="28" s="1"/>
  <c r="J35" i="28"/>
  <c r="K35" i="28" s="1"/>
  <c r="I35" i="28"/>
  <c r="H35" i="28"/>
  <c r="G35" i="28"/>
  <c r="F35" i="28"/>
  <c r="E35" i="28"/>
  <c r="D35" i="28"/>
  <c r="J34" i="28"/>
  <c r="K34" i="28" s="1"/>
  <c r="I34" i="28"/>
  <c r="H34" i="28"/>
  <c r="G34" i="28"/>
  <c r="F34" i="28"/>
  <c r="E34" i="28"/>
  <c r="D34" i="28"/>
  <c r="J33" i="28"/>
  <c r="K33" i="28" s="1"/>
  <c r="I33" i="28"/>
  <c r="H33" i="28"/>
  <c r="G33" i="28"/>
  <c r="F33" i="28"/>
  <c r="E33" i="28"/>
  <c r="D33" i="28"/>
  <c r="J32" i="28"/>
  <c r="K32" i="28" s="1"/>
  <c r="I32" i="28"/>
  <c r="H32" i="28"/>
  <c r="G32" i="28"/>
  <c r="F32" i="28"/>
  <c r="E32" i="28"/>
  <c r="D32" i="28"/>
  <c r="J31" i="28"/>
  <c r="K31" i="28" s="1"/>
  <c r="I31" i="28"/>
  <c r="H31" i="28"/>
  <c r="G31" i="28"/>
  <c r="F31" i="28"/>
  <c r="E31" i="28"/>
  <c r="D31" i="28"/>
  <c r="J30" i="28"/>
  <c r="K30" i="28" s="1"/>
  <c r="I30" i="28"/>
  <c r="H30" i="28"/>
  <c r="G30" i="28"/>
  <c r="F30" i="28"/>
  <c r="E30" i="28"/>
  <c r="D30" i="28"/>
  <c r="K29" i="28"/>
  <c r="K28" i="28"/>
  <c r="B27" i="28"/>
  <c r="I27" i="28" s="1"/>
  <c r="I22" i="28"/>
  <c r="I21" i="28"/>
  <c r="H21" i="28"/>
  <c r="G21" i="28"/>
  <c r="F21" i="28"/>
  <c r="E21" i="28"/>
  <c r="D21" i="28"/>
  <c r="C21" i="28"/>
  <c r="H20" i="28"/>
  <c r="G20" i="28"/>
  <c r="F20" i="28"/>
  <c r="E20" i="28"/>
  <c r="D20" i="28"/>
  <c r="C20" i="28"/>
  <c r="J35" i="27"/>
  <c r="I35" i="27"/>
  <c r="H35" i="27"/>
  <c r="G35" i="27"/>
  <c r="F35" i="27"/>
  <c r="E35" i="27"/>
  <c r="D35" i="27"/>
  <c r="J34" i="27"/>
  <c r="I34" i="27"/>
  <c r="H34" i="27"/>
  <c r="G34" i="27"/>
  <c r="F34" i="27"/>
  <c r="E34" i="27"/>
  <c r="D34" i="27"/>
  <c r="J33" i="27"/>
  <c r="I33" i="27"/>
  <c r="H33" i="27"/>
  <c r="G33" i="27"/>
  <c r="F33" i="27"/>
  <c r="E33" i="27"/>
  <c r="D33" i="27"/>
  <c r="J32" i="27"/>
  <c r="I32" i="27"/>
  <c r="H32" i="27"/>
  <c r="G32" i="27"/>
  <c r="E32" i="27"/>
  <c r="D32" i="27"/>
  <c r="J31" i="27"/>
  <c r="I31" i="27"/>
  <c r="H31" i="27"/>
  <c r="G31" i="27"/>
  <c r="F31" i="27"/>
  <c r="E31" i="27"/>
  <c r="D31" i="27"/>
  <c r="J30" i="27"/>
  <c r="I30" i="27"/>
  <c r="H30" i="27"/>
  <c r="G30" i="27"/>
  <c r="F30" i="27"/>
  <c r="E30" i="27"/>
  <c r="D30" i="27"/>
  <c r="J29" i="27"/>
  <c r="I29" i="27"/>
  <c r="H29" i="27"/>
  <c r="G29" i="27"/>
  <c r="F29" i="27"/>
  <c r="E29" i="27"/>
  <c r="D29" i="27"/>
  <c r="J28" i="27"/>
  <c r="I28" i="27"/>
  <c r="H28" i="27"/>
  <c r="G28" i="27"/>
  <c r="E28" i="27"/>
  <c r="D28" i="27"/>
  <c r="B27" i="27"/>
  <c r="I27" i="27" s="1"/>
  <c r="I22" i="27"/>
  <c r="H20" i="27"/>
  <c r="G20" i="27"/>
  <c r="F20" i="27"/>
  <c r="E20" i="27"/>
  <c r="D20" i="27"/>
  <c r="C20" i="27"/>
  <c r="C41" i="27" l="1"/>
  <c r="D41" i="27" s="1"/>
  <c r="K31" i="27"/>
  <c r="C43" i="27"/>
  <c r="D43" i="27" s="1"/>
  <c r="C42" i="27"/>
  <c r="D42" i="27" s="1"/>
  <c r="I21" i="29"/>
  <c r="C14" i="27"/>
  <c r="C15" i="27" s="1"/>
  <c r="D21" i="27"/>
  <c r="F21" i="27"/>
  <c r="B39" i="27"/>
  <c r="G39" i="27" s="1"/>
  <c r="E21" i="27"/>
  <c r="C21" i="27"/>
  <c r="G21" i="27"/>
  <c r="H21" i="27"/>
  <c r="K30" i="27"/>
  <c r="K32" i="27"/>
  <c r="K33" i="27"/>
  <c r="K34" i="27"/>
  <c r="K35" i="27"/>
  <c r="K28" i="27"/>
  <c r="K29" i="27"/>
  <c r="G39" i="29"/>
  <c r="H43" i="29"/>
  <c r="F39" i="29"/>
  <c r="H39" i="29"/>
  <c r="I43" i="29"/>
  <c r="G43" i="29"/>
  <c r="I39" i="29"/>
  <c r="J43" i="29"/>
  <c r="K43" i="29" s="1"/>
  <c r="F43" i="29"/>
  <c r="J39" i="29"/>
  <c r="I20" i="29"/>
  <c r="H27" i="29"/>
  <c r="I27" i="29"/>
  <c r="D42" i="29"/>
  <c r="E42" i="29"/>
  <c r="F42" i="29"/>
  <c r="D41" i="29"/>
  <c r="G42" i="29"/>
  <c r="E41" i="29"/>
  <c r="H42" i="29"/>
  <c r="F41" i="29"/>
  <c r="I42" i="29"/>
  <c r="G41" i="29"/>
  <c r="J42" i="29"/>
  <c r="D27" i="29"/>
  <c r="C39" i="29"/>
  <c r="I41" i="29"/>
  <c r="F27" i="29"/>
  <c r="D39" i="29"/>
  <c r="K40" i="29"/>
  <c r="J41" i="29"/>
  <c r="K41" i="29" s="1"/>
  <c r="D43" i="29"/>
  <c r="C27" i="29"/>
  <c r="K27" i="29" s="1"/>
  <c r="H41" i="29"/>
  <c r="E27" i="29"/>
  <c r="F42" i="28"/>
  <c r="I42" i="28"/>
  <c r="I39" i="28"/>
  <c r="H43" i="28"/>
  <c r="G42" i="28"/>
  <c r="H42" i="28"/>
  <c r="I43" i="28"/>
  <c r="J43" i="28"/>
  <c r="E42" i="28"/>
  <c r="J42" i="28"/>
  <c r="K42" i="28" s="1"/>
  <c r="H39" i="28"/>
  <c r="J39" i="28"/>
  <c r="I20" i="28"/>
  <c r="J27" i="28"/>
  <c r="K43" i="28"/>
  <c r="F41" i="28"/>
  <c r="G27" i="28"/>
  <c r="E39" i="28"/>
  <c r="H40" i="28"/>
  <c r="K41" i="28"/>
  <c r="E43" i="28"/>
  <c r="C27" i="28"/>
  <c r="D40" i="28"/>
  <c r="G41" i="28"/>
  <c r="E40" i="28"/>
  <c r="H41" i="28"/>
  <c r="E27" i="28"/>
  <c r="C39" i="28"/>
  <c r="K39" i="28" s="1"/>
  <c r="F40" i="28"/>
  <c r="I41" i="28"/>
  <c r="D39" i="28"/>
  <c r="G40" i="28"/>
  <c r="K40" i="28" s="1"/>
  <c r="D43" i="28"/>
  <c r="H27" i="28"/>
  <c r="F39" i="28"/>
  <c r="I40" i="28"/>
  <c r="F43" i="28"/>
  <c r="D41" i="28"/>
  <c r="E41" i="28"/>
  <c r="D27" i="28"/>
  <c r="F27" i="28"/>
  <c r="J27" i="27"/>
  <c r="I20" i="27"/>
  <c r="F27" i="27"/>
  <c r="H27" i="27"/>
  <c r="C27" i="27"/>
  <c r="D27" i="27"/>
  <c r="E27" i="27"/>
  <c r="G27" i="27"/>
  <c r="J43" i="27" l="1"/>
  <c r="G43" i="27"/>
  <c r="H43" i="27"/>
  <c r="I43" i="27"/>
  <c r="E43" i="27"/>
  <c r="F43" i="27"/>
  <c r="J40" i="27"/>
  <c r="F40" i="27"/>
  <c r="K27" i="27"/>
  <c r="K27" i="28"/>
  <c r="J20" i="28" s="1"/>
  <c r="K39" i="29"/>
  <c r="J21" i="29" s="1"/>
  <c r="J20" i="29" s="1"/>
  <c r="C62" i="29"/>
  <c r="C61" i="29"/>
  <c r="C60" i="29"/>
  <c r="C59" i="29"/>
  <c r="C58" i="29"/>
  <c r="C57" i="29"/>
  <c r="C56" i="29"/>
  <c r="C61" i="28"/>
  <c r="C60" i="28"/>
  <c r="C59" i="28"/>
  <c r="C56" i="28"/>
  <c r="C58" i="28"/>
  <c r="C57" i="28"/>
  <c r="C62" i="28"/>
  <c r="H42" i="27"/>
  <c r="J42" i="27"/>
  <c r="F42" i="27"/>
  <c r="I42" i="27"/>
  <c r="G42" i="27"/>
  <c r="E42" i="27"/>
  <c r="E39" i="27"/>
  <c r="J41" i="27"/>
  <c r="I21" i="27"/>
  <c r="I39" i="27"/>
  <c r="E41" i="27"/>
  <c r="H39" i="27"/>
  <c r="F41" i="27"/>
  <c r="G40" i="27"/>
  <c r="G41" i="27"/>
  <c r="H41" i="27"/>
  <c r="J39" i="27"/>
  <c r="D39" i="27"/>
  <c r="I41" i="27"/>
  <c r="H40" i="27"/>
  <c r="C39" i="27"/>
  <c r="E40" i="27"/>
  <c r="D40" i="27"/>
  <c r="I40" i="27"/>
  <c r="F39" i="27"/>
  <c r="K42" i="29"/>
  <c r="C62" i="27" l="1"/>
  <c r="K43" i="27"/>
  <c r="K40" i="27"/>
  <c r="K39" i="27"/>
  <c r="J21" i="27" s="1"/>
  <c r="J20" i="27" s="1"/>
  <c r="K42" i="27"/>
  <c r="C61" i="27"/>
  <c r="K41" i="27"/>
  <c r="C60" i="27"/>
  <c r="C57" i="27"/>
  <c r="C63" i="27"/>
  <c r="C59" i="27"/>
  <c r="C58" i="27" l="1"/>
  <c r="C56" i="27"/>
</calcChain>
</file>

<file path=xl/sharedStrings.xml><?xml version="1.0" encoding="utf-8"?>
<sst xmlns="http://schemas.openxmlformats.org/spreadsheetml/2006/main" count="954" uniqueCount="273">
  <si>
    <t>Vaillant Group Packaging Data Sheet (PDS)</t>
  </si>
  <si>
    <t>Packaging Unit</t>
  </si>
  <si>
    <t>Version:</t>
  </si>
  <si>
    <t>Part Name:</t>
  </si>
  <si>
    <t>Vaillant Input</t>
  </si>
  <si>
    <t>Vaillant Part-No.:</t>
  </si>
  <si>
    <t>Supplier Input</t>
  </si>
  <si>
    <t>Vaillant Plant:</t>
  </si>
  <si>
    <t>Automatic Input</t>
  </si>
  <si>
    <t>Supplier Name:</t>
  </si>
  <si>
    <t>Supplier-No.:</t>
  </si>
  <si>
    <t>Must not be pre-filled. Filled in later by VG.</t>
  </si>
  <si>
    <t>Packaging Specification-No.:</t>
  </si>
  <si>
    <t>General Information</t>
  </si>
  <si>
    <t>Quantities &amp; Packaging Types</t>
  </si>
  <si>
    <t>Packaging Level</t>
  </si>
  <si>
    <t xml:space="preserve">Parts per Unit </t>
  </si>
  <si>
    <t xml:space="preserve"> Packaging Type</t>
  </si>
  <si>
    <t>Pallet Unit</t>
  </si>
  <si>
    <t>Packaging Unit per Pallet Unit</t>
  </si>
  <si>
    <t>-</t>
  </si>
  <si>
    <t>Dimensions &amp; Weights</t>
  </si>
  <si>
    <t>Outside</t>
  </si>
  <si>
    <t>Inside</t>
  </si>
  <si>
    <t>Outside Volume [L]</t>
  </si>
  <si>
    <t>Total Weight [kg]</t>
  </si>
  <si>
    <t>Length [mm]</t>
  </si>
  <si>
    <t>Width [mm]</t>
  </si>
  <si>
    <t>Height [mm]</t>
  </si>
  <si>
    <t>Part (Single Part)</t>
  </si>
  <si>
    <t>Detailed Packaging Information</t>
  </si>
  <si>
    <t>Pallet Unit ( SAP Main Level Packaging)</t>
  </si>
  <si>
    <t>Packaging Mean</t>
  </si>
  <si>
    <t>Relevant</t>
  </si>
  <si>
    <t>Reusable</t>
  </si>
  <si>
    <t>Sell &amp; Buy</t>
  </si>
  <si>
    <t>Material</t>
  </si>
  <si>
    <t>Quantity per Pallet</t>
  </si>
  <si>
    <t>Vaillant 
SAP-Number</t>
  </si>
  <si>
    <t>Type / Description</t>
  </si>
  <si>
    <t>Weight per Piece [kg]</t>
  </si>
  <si>
    <t>Layer / Interlayer</t>
  </si>
  <si>
    <t>Separator / Tray / Nesting</t>
  </si>
  <si>
    <t>Poles</t>
  </si>
  <si>
    <t>Foil (wrapped pallet unit)</t>
  </si>
  <si>
    <t>Strap</t>
  </si>
  <si>
    <t>Additional Cover (with own SAP-No.)</t>
  </si>
  <si>
    <t xml:space="preserve">Master Packaging </t>
  </si>
  <si>
    <t>Others (description obligatory)</t>
  </si>
  <si>
    <t>Packaging Unit (SAP First Level Packaging)</t>
  </si>
  <si>
    <t>Quantity per Box</t>
  </si>
  <si>
    <t>Foil / Bag</t>
  </si>
  <si>
    <t>Transport Unit</t>
  </si>
  <si>
    <t>Stackability</t>
  </si>
  <si>
    <t>Qty.</t>
  </si>
  <si>
    <t>Number of stackable Pallet Units in truck
(dynamic load)</t>
  </si>
  <si>
    <t>Number of stackable Pallet Units in storage
(static load)</t>
  </si>
  <si>
    <t xml:space="preserve">Miscellaneous </t>
  </si>
  <si>
    <t xml:space="preserve">Transport test necessary? </t>
  </si>
  <si>
    <t>UN Number</t>
  </si>
  <si>
    <t>Number:</t>
  </si>
  <si>
    <t xml:space="preserve">Weight of Hazardous Material/Pallet Unit (in gram): </t>
  </si>
  <si>
    <t xml:space="preserve">Water Hazard Class (to be specified for each destination where a corresponding regulation exists) </t>
  </si>
  <si>
    <t>Country:</t>
  </si>
  <si>
    <t>Class:</t>
  </si>
  <si>
    <t>Waste [kg]</t>
  </si>
  <si>
    <t>kg/pallet unit</t>
  </si>
  <si>
    <t xml:space="preserve">Plastic </t>
  </si>
  <si>
    <t>Cardboard</t>
  </si>
  <si>
    <t>Paper</t>
  </si>
  <si>
    <t>Wood</t>
  </si>
  <si>
    <t>Metal</t>
  </si>
  <si>
    <t>Biodegradable Material</t>
  </si>
  <si>
    <t>The Packaging Data Sheet is content of the VGPA</t>
  </si>
  <si>
    <t>No.</t>
  </si>
  <si>
    <t>Topic</t>
  </si>
  <si>
    <t xml:space="preserve">Description </t>
  </si>
  <si>
    <t>Abbreviation</t>
  </si>
  <si>
    <t>PDS = Packaging Data Sheet
VG = Vaillant Group
SLH = Supplier Logistics Handbook</t>
  </si>
  <si>
    <t>Create a Copy - Naming Convention</t>
  </si>
  <si>
    <t>Since the cells are linked to each other, the value of one cell can influence whether another is automatically filled or not. If a manual entry is necessary the original formula of a cell will be overwritten which is why a copy of the PDS should be created in a new tab or new file in order to restore the fumlar if needed. Document shall be saved with the following naming convention: PDS_materialno_supplier_version</t>
  </si>
  <si>
    <t>PDS  Process</t>
  </si>
  <si>
    <t>Generally, a packaging will be propose by VG (primarily VG specific reusable packaging). After that the packaging details are filled in by the supplier. If the proposal is not feasible the supplier can make a new one and fill in the packaging details regarding his own proposal. As the PDS should not be handed over supplier-specific the "Supplier-No." and "Packaging Specification-No." must not be pre-filled. They will be filled in later by VG when the details are known. The PDS is a mandatory document and needs to be approved by VG.</t>
  </si>
  <si>
    <t>Version</t>
  </si>
  <si>
    <t>VG starts completing the PDS (Version 1) then the document goes to the supplier which fills in the remaining information. At this point the PDS is completed which means that from now on the version number must be increased for every further change.</t>
  </si>
  <si>
    <t>Quantity of PDS per Part Number</t>
  </si>
  <si>
    <r>
      <t xml:space="preserve">For each part number only one PDS per VG location is permitted. </t>
    </r>
    <r>
      <rPr>
        <sz val="11"/>
        <color rgb="FF231F20"/>
        <rFont val="Calibri"/>
        <family val="2"/>
        <scheme val="minor"/>
      </rPr>
      <t xml:space="preserve">This is to ensure that the packaging and quantity of a specific part is always the same within a specific VG location. If packaging and quantity of a specific part are identical at several locations, only one PDS should be created for all locations </t>
    </r>
    <r>
      <rPr>
        <sz val="11"/>
        <color theme="1"/>
        <rFont val="Calibri"/>
        <family val="2"/>
        <scheme val="minor"/>
      </rPr>
      <t xml:space="preserve">(for further information see SLH). </t>
    </r>
  </si>
  <si>
    <t>Deviation from PDS</t>
  </si>
  <si>
    <t xml:space="preserve">VG reserves the right to transfer to the supplier any costs incurred as a result of non-compliance with the PDS. Deviations from the PDS are only permitted in exceptional cases and must be confirmed in writing by VG in advance (for further information see SLH). </t>
  </si>
  <si>
    <t>Color Code</t>
  </si>
  <si>
    <t xml:space="preserve">There is a color code that helps the user to fill in the PDS. The colors have the following meaning:
→ Green cells: Needs to be filled by VG
→ Red cells: Needs to be filled by supplier
→ Grey cells: Will be filled automatically </t>
  </si>
  <si>
    <t>Filling in the Cells</t>
  </si>
  <si>
    <t>→ Drop-Down or manual input to fill the cells
→ Some cells are linked and filled in automatically
→ There are cells which can have an automatic or manual input. This cells are grey at the beginning and switch to red if a manual input is necessary. Additionally the note "manual input" will be pop up in these specific cells.
→ For cells without content a " '- " should be entered</t>
  </si>
  <si>
    <t>Wording</t>
  </si>
  <si>
    <t>The packaging unit describes all components which are necessary to protect the parts. Generally, it is at least a  plastic or cardboard box. In some cases other packaging means such as separators, layers, foils could be placed inside the box to increase the part protection. The packaging unit is described in SAP as first level packaging.</t>
  </si>
  <si>
    <t>The pallet unit consists of the pallet itself as main component. VG distinguished between two different variants of pallet units. The first is a pallet on which boxes (packaging units) are loaded. The second is a large load carrier such as Mega Packs or grid boxes. The pallet unit is described in SAP as main level packaging.</t>
  </si>
  <si>
    <t>Drawing Pallet/Packaging Unit</t>
  </si>
  <si>
    <t>Detailed PDS Description</t>
  </si>
  <si>
    <t>Basic Information</t>
  </si>
  <si>
    <t>→ Version</t>
  </si>
  <si>
    <t>- Consecutive number which must be increased with every change of the PDS</t>
  </si>
  <si>
    <t>→ Part Name</t>
  </si>
  <si>
    <t>- Name of the packed part</t>
  </si>
  <si>
    <t>→ Vaillant Part-No.</t>
  </si>
  <si>
    <t>- Vaillant part number</t>
  </si>
  <si>
    <t>→ Vaillant Plant</t>
  </si>
  <si>
    <t>- All VG location that are supplied with the specific part in the specific packaging</t>
  </si>
  <si>
    <t>→ Supplier Name</t>
  </si>
  <si>
    <t>- Name of the supplier</t>
  </si>
  <si>
    <t>→ Supplier-No.</t>
  </si>
  <si>
    <r>
      <t xml:space="preserve">- Number of supplier in VG-System. </t>
    </r>
    <r>
      <rPr>
        <b/>
        <u/>
        <sz val="11"/>
        <color theme="1"/>
        <rFont val="Calibri"/>
        <family val="2"/>
        <scheme val="minor"/>
      </rPr>
      <t>Must not be pre-filled.</t>
    </r>
  </si>
  <si>
    <t>→ Packaging Specification-No.</t>
  </si>
  <si>
    <r>
      <t xml:space="preserve">- Number which is created by the SAP EWM-System. </t>
    </r>
    <r>
      <rPr>
        <b/>
        <u/>
        <sz val="11"/>
        <color theme="1"/>
        <rFont val="Calibri"/>
        <family val="2"/>
        <scheme val="minor"/>
      </rPr>
      <t>Must not be pre-filled.</t>
    </r>
  </si>
  <si>
    <t>→ Quantities and Packaging Types</t>
  </si>
  <si>
    <t>- Packaging type of pallet and packaging unit needs to be entered
- Parts per pallet and packaging unit needs to be entered
- Quantity of packaging unit per pallet unit will be calculated automatically</t>
  </si>
  <si>
    <t>→ Dimensions &amp; Weights</t>
  </si>
  <si>
    <t>- Most dimensions entered automatically 
- Manual input: 
     - Outside height of pallet box combination needs to be entered manually as it depends on the quantity of
        box layers loaded on the pallet. Outside height includes all components (pallet, boxes and possible covers).
    - Dimensions of non-standard pallets need to be entered manually
    - Inside dimensions of cardboard boxes need to be entered manually as they vary depending 
      on used cardboard
    - Part dimensions and weight need to be entered manually</t>
  </si>
  <si>
    <r>
      <t xml:space="preserve">Detailed Packaging Information
</t>
    </r>
    <r>
      <rPr>
        <sz val="11"/>
        <color theme="1"/>
        <rFont val="Calibri"/>
        <family val="2"/>
        <scheme val="minor"/>
      </rPr>
      <t>Columns packaging/pallet unit</t>
    </r>
  </si>
  <si>
    <t>→ Relevant</t>
  </si>
  <si>
    <t>- Request whether the specific packaging mean exist in the pallet unit or not</t>
  </si>
  <si>
    <t>→ Reusable</t>
  </si>
  <si>
    <t>- Request whether the specific packaging mean is reusable or not</t>
  </si>
  <si>
    <t>→ Sell and Buy</t>
  </si>
  <si>
    <t>- Request whether the specific packaging mean is part of a sell and buy system or not. In such a system the     
   supplier buys the packaging from a service provider and sell it to VG which sells it back to the service provider.</t>
  </si>
  <si>
    <t>→ Material</t>
  </si>
  <si>
    <t>- Material of which the specific packaging mean is made of needs to be entered</t>
  </si>
  <si>
    <t>→ Quantity per pallet/box</t>
  </si>
  <si>
    <t>- Quantity of the specific packaging mean within a pallet unit or packaging unit (box) needs to be entered</t>
  </si>
  <si>
    <t>→ Vaillant SAP-Number</t>
  </si>
  <si>
    <t>- Vaillant SAP-Number needs to be entered (normally just necessary for reusable packaging)</t>
  </si>
  <si>
    <t>→ Type / Description</t>
  </si>
  <si>
    <t>- Additional useful information could be added. For example service provider if the packaging is part of a 
   sell and buy system or the function of specific packaging means.</t>
  </si>
  <si>
    <t>→ Weight per Piece [kg]</t>
  </si>
  <si>
    <t>- Weight per piece of the specific packaging mean needs to be entered</t>
  </si>
  <si>
    <t>→ Total Weight [kg]</t>
  </si>
  <si>
    <t>- Total weight will be entered automatically</t>
  </si>
  <si>
    <r>
      <t xml:space="preserve">Detailed Packaging Information
</t>
    </r>
    <r>
      <rPr>
        <sz val="11"/>
        <color theme="1"/>
        <rFont val="Calibri"/>
        <family val="2"/>
        <scheme val="minor"/>
      </rPr>
      <t>Rows pallet unit</t>
    </r>
  </si>
  <si>
    <t>→ Packaging type (first raw)</t>
  </si>
  <si>
    <t>- All columns will be filled in automatically
- Only exception is column "Weight per Piece [kg]" for non-standard pallets as no standard weight exist, need to 
   be entered manually</t>
  </si>
  <si>
    <t>→ Layer / Interlayer</t>
  </si>
  <si>
    <t>- Layers and Interlayers used in large load carries at the bottom, top or between the part levels to 
   increase the part protection</t>
  </si>
  <si>
    <t>→ Separator / Tray / Nesting</t>
  </si>
  <si>
    <t>- If parts are very sensitive separators can be used to avoid direct contact and increase protection
- Trays and nestings adapted to part shape and enable maximum protection as the parts are fixed and separated</t>
  </si>
  <si>
    <t>→ Poles</t>
  </si>
  <si>
    <t>- In some cases poles are needed to support the levels of trays or nestings as the parts should not lie 
   directly on each other</t>
  </si>
  <si>
    <t>→ Foil</t>
  </si>
  <si>
    <t xml:space="preserve">- Sometimes boxes and pallet are wrapped with foil to fix them </t>
  </si>
  <si>
    <t>→ Strap</t>
  </si>
  <si>
    <t xml:space="preserve">- Sometimes boxes strapped on the pallet to fix them </t>
  </si>
  <si>
    <t>→ Additional Cover (with own SAP-No.)</t>
  </si>
  <si>
    <t>- Only to be filled in if the cover is not part of the load carrier and has an own SAP-No.</t>
  </si>
  <si>
    <t>→ Master Packaging</t>
  </si>
  <si>
    <t>- The master packaging described a bigger box which is filled with smaller ones (should be avoided)</t>
  </si>
  <si>
    <t>→ Others (description required)</t>
  </si>
  <si>
    <t>- If other packaging means are used a description is mandatory</t>
  </si>
  <si>
    <r>
      <t xml:space="preserve">Detailed Packaging Information
</t>
    </r>
    <r>
      <rPr>
        <sz val="11"/>
        <color theme="1"/>
        <rFont val="Calibri"/>
        <family val="2"/>
        <scheme val="minor"/>
      </rPr>
      <t>Rows packaging unit</t>
    </r>
  </si>
  <si>
    <t>- All columns will be filled in automatically
- Only exception is column "Weight per Piece [kg]" for cardboard boxes as no standard weight exist, need to 
   be entered manually</t>
  </si>
  <si>
    <t>- Layers and Interlayers used in small load carries at the bottom, top or between the part levels to 
   increase the part protection</t>
  </si>
  <si>
    <t>→ Foil / Bag</t>
  </si>
  <si>
    <t>- Sometimes parts are inside foils or bags to increase part protection</t>
  </si>
  <si>
    <t>→ Others (description obligatory)</t>
  </si>
  <si>
    <t>→ Number of stackable Pallet Units in truck
(dynamic load)</t>
  </si>
  <si>
    <t xml:space="preserve">- 0 = no limitation: No limitation for stacking packaging units
- 1 = 1 + 0: No stacking allowed
- 2 = 1 + 1: One packaging unit can be stacked 
- X = 1 + X: X packaging units can be stacked </t>
  </si>
  <si>
    <t>→ Number of stackable Pallet Units in storage
(static load)</t>
  </si>
  <si>
    <t xml:space="preserve">→ Transport test necessary? </t>
  </si>
  <si>
    <t>- The necessity of a transport test is determined by the supplier. If it is necessary "yes" needs to be entered,        
   otherwise "no".</t>
  </si>
  <si>
    <t>→ UN Number</t>
  </si>
  <si>
    <t>- "Yes" needs to be entered if hazardous goods are transported, otherwise "no"
- If hazardous goods are being transported the corresponding UN number and the weight must be entered</t>
  </si>
  <si>
    <t xml:space="preserve">→ Waste </t>
  </si>
  <si>
    <t>- Waste is entered automatically</t>
  </si>
  <si>
    <t>1</t>
  </si>
  <si>
    <t>Sample Part</t>
  </si>
  <si>
    <t>12345678910111213</t>
  </si>
  <si>
    <t>Remscheid, Senica, Belper, Nantes</t>
  </si>
  <si>
    <t>Sample Supplier</t>
  </si>
  <si>
    <t>12345</t>
  </si>
  <si>
    <t>111213141516191817</t>
  </si>
  <si>
    <t>Quantity in Pieces</t>
  </si>
  <si>
    <t>Mega Pack S 1200-975</t>
  </si>
  <si>
    <t>N/A</t>
  </si>
  <si>
    <t>Yes</t>
  </si>
  <si>
    <t>No</t>
  </si>
  <si>
    <t>Layer top/bottom</t>
  </si>
  <si>
    <t>Separator</t>
  </si>
  <si>
    <t>2 = 1 + 1</t>
  </si>
  <si>
    <t>Template Version  4.2</t>
  </si>
  <si>
    <t>One-Way Pallet</t>
  </si>
  <si>
    <t xml:space="preserve">Multi Pack 5 (ESD) </t>
  </si>
  <si>
    <t>Plastic</t>
  </si>
  <si>
    <t>Stretch Foil</t>
  </si>
  <si>
    <t>Interlayer</t>
  </si>
  <si>
    <t>1 = 1 + 0</t>
  </si>
  <si>
    <t>Description of Changes</t>
  </si>
  <si>
    <t>Release Date</t>
  </si>
  <si>
    <t>4.0</t>
  </si>
  <si>
    <t xml:space="preserve">- New set up (including automatization)
- New EWM requirements
</t>
  </si>
  <si>
    <t>4.1</t>
  </si>
  <si>
    <t xml:space="preserve">Additional informationen added:
→ Supplier-No.: Must not be pre-filled. Filled in later by VG.
→ Packaging Specification-No.: Must not be pre-filled. Filled in later by VG.
</t>
  </si>
  <si>
    <t>4.2</t>
  </si>
  <si>
    <t>- Wording changed in cell C12, instruction adapted accordingly</t>
  </si>
  <si>
    <t>4.3</t>
  </si>
  <si>
    <t>- Naming convention</t>
  </si>
  <si>
    <t>Type</t>
  </si>
  <si>
    <t>Length  [mm]</t>
  </si>
  <si>
    <t>Heigth [mm]</t>
  </si>
  <si>
    <t>Volume [L]</t>
  </si>
  <si>
    <t>Materialdicke</t>
  </si>
  <si>
    <t>Returnable</t>
  </si>
  <si>
    <t>Valuated</t>
  </si>
  <si>
    <t>Quantity per pallet/box</t>
  </si>
  <si>
    <t>Vaillant SAP-Number</t>
  </si>
  <si>
    <t>Weight per piece [kg]</t>
  </si>
  <si>
    <t>Total weight [kg]</t>
  </si>
  <si>
    <t>Euro Pallet (EPAL 1)</t>
  </si>
  <si>
    <t>manual input</t>
  </si>
  <si>
    <t>Industrial Pallet (EPAL 2)</t>
  </si>
  <si>
    <t>Plastic Pallet (Size: EPAL 1)</t>
  </si>
  <si>
    <t>Plastic Pallet (Size: EPAL 2)</t>
  </si>
  <si>
    <t>Plastic Pallet (Size: Non-Standard)</t>
  </si>
  <si>
    <t>Comepack Packaging</t>
  </si>
  <si>
    <t>Mega Pack S 1200-1185</t>
  </si>
  <si>
    <t>DB Gitterbox/Lattice Box</t>
  </si>
  <si>
    <t>Multi Pack 7</t>
  </si>
  <si>
    <t>Multi Pack 6</t>
  </si>
  <si>
    <t>Multi Pack 5</t>
  </si>
  <si>
    <t>Multi Pack 4</t>
  </si>
  <si>
    <t>Comepack 3</t>
  </si>
  <si>
    <t xml:space="preserve">Multi Pack 6 (ESD) </t>
  </si>
  <si>
    <t>Comepack 18L Basket</t>
  </si>
  <si>
    <t>Comepack 40L Basket</t>
  </si>
  <si>
    <t>Cardboard Box - XS</t>
  </si>
  <si>
    <t>Cardboard Box - S</t>
  </si>
  <si>
    <t>Cardboard Box - M</t>
  </si>
  <si>
    <t>Cardboard Box - L</t>
  </si>
  <si>
    <t>Cardboard Box - XL</t>
  </si>
  <si>
    <t>Cardboard Box - XXL</t>
  </si>
  <si>
    <t>Yes/No</t>
  </si>
  <si>
    <t>Piece</t>
  </si>
  <si>
    <t>Temperature</t>
  </si>
  <si>
    <t>Humidity</t>
  </si>
  <si>
    <t>Materials</t>
  </si>
  <si>
    <t>Stackable</t>
  </si>
  <si>
    <t>Cool (2-8°C)</t>
  </si>
  <si>
    <t>No requirements</t>
  </si>
  <si>
    <t>0 = no limitation</t>
  </si>
  <si>
    <t>Ambient (15-25°C)</t>
  </si>
  <si>
    <t>Ambient (30-70%)</t>
  </si>
  <si>
    <t>Not relevant</t>
  </si>
  <si>
    <t>Sensitive (40-60%)</t>
  </si>
  <si>
    <t>3 = 1 + 2</t>
  </si>
  <si>
    <t>4 = 1 + 3</t>
  </si>
  <si>
    <t>Biodegradable</t>
  </si>
  <si>
    <t>5 = 1 + 4</t>
  </si>
  <si>
    <t>6 = 1 + 5</t>
  </si>
  <si>
    <t>7 = 1 + 6</t>
  </si>
  <si>
    <t>8 = 1 + 7</t>
  </si>
  <si>
    <t>9 = 1 + 8</t>
  </si>
  <si>
    <t>10 = 1 + 9</t>
  </si>
  <si>
    <t>4.4</t>
  </si>
  <si>
    <t>Template Version  4.4</t>
  </si>
  <si>
    <t>Textile</t>
  </si>
  <si>
    <t>Cardboard Box - No VG Standard</t>
  </si>
  <si>
    <t>DUPA</t>
  </si>
  <si>
    <t>VG Packaging</t>
  </si>
  <si>
    <t>- Fixed error in link "total weight" for pallet and packaging unit
- Fixing minor issues (visual topics)</t>
  </si>
  <si>
    <t>Reusable Box - No VG Standard</t>
  </si>
  <si>
    <t>Foamed Material</t>
  </si>
  <si>
    <t xml:space="preserve">- If the requirements of the SLH cannot be met and affect the packaging, they must be approved in writing by VG and the cell needs to be marked with “Yes” (otherwise with “No”).
- Additional "special" packaging requirements can be also added in this cell
- The requirement/deviation needs to be shortly described </t>
  </si>
  <si>
    <t>Special requirement/Deviation:</t>
  </si>
  <si>
    <t>→ Special requirements or deviations from SLH
(e.g. temperature or humidity ranges, additional labels, shelf life &lt; 2 years, etc.)</t>
  </si>
  <si>
    <t>Special requirements or deviations from SLH
(e.g. temperature or humidity ranges, additional labels, shelf life &lt; 2 years, etc.)</t>
  </si>
  <si>
    <t>KLAPA-Box (UTZ)</t>
  </si>
  <si>
    <t>Reusable Large Load Carrier - No VG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</si>
</sst>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quot; kg&quot;"/>
    <numFmt numFmtId="165" formatCode="_-* #,##0.0_-;\-* #,##0.0_-;_-* &quot;-&quot;??_-;_-@_-"/>
    <numFmt numFmtId="166" formatCode="_-* #,##0_-;\-* #,##0_-;_-* &quot;-&quot;??_-;_-@_-"/>
    <numFmt numFmtId="167" formatCode="0.0"/>
  </numFmts>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1"/>
      <color theme="1"/>
      <name val="Calibri"/>
      <family val="2"/>
    </font>
    <font>
      <sz val="12"/>
      <name val="Calibri"/>
      <family val="2"/>
      <scheme val="minor"/>
    </font>
    <font>
      <b/>
      <sz val="12"/>
      <name val="Calibri"/>
      <family val="2"/>
      <scheme val="minor"/>
    </font>
    <font>
      <sz val="12"/>
      <color rgb="FFFF0000"/>
      <name val="Calibri"/>
      <family val="2"/>
      <scheme val="minor"/>
    </font>
    <font>
      <b/>
      <sz val="16"/>
      <color theme="0"/>
      <name val="Calibri"/>
      <family val="2"/>
      <scheme val="minor"/>
    </font>
    <font>
      <b/>
      <sz val="18"/>
      <color theme="0"/>
      <name val="Calibri"/>
      <family val="2"/>
      <scheme val="minor"/>
    </font>
    <font>
      <b/>
      <sz val="13"/>
      <name val="Calibri"/>
      <family val="2"/>
      <scheme val="minor"/>
    </font>
    <font>
      <sz val="11"/>
      <color rgb="FF231F20"/>
      <name val="Calibri"/>
      <family val="2"/>
      <scheme val="minor"/>
    </font>
    <font>
      <b/>
      <sz val="14"/>
      <color theme="0"/>
      <name val="Calibri"/>
      <family val="2"/>
      <scheme val="minor"/>
    </font>
    <font>
      <b/>
      <u/>
      <sz val="11"/>
      <color theme="1"/>
      <name val="Calibri"/>
      <family val="2"/>
      <scheme val="minor"/>
    </font>
    <font>
      <sz val="12"/>
      <color theme="1"/>
      <name val="Aptos"/>
      <family val="2"/>
    </font>
  </fonts>
  <fills count="1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6"/>
        <bgColor indexed="64"/>
      </patternFill>
    </fill>
    <fill>
      <patternFill patternType="solid">
        <fgColor theme="8" tint="0.79998168889431442"/>
        <bgColor indexed="64"/>
      </patternFill>
    </fill>
    <fill>
      <patternFill patternType="solid">
        <fgColor rgb="FFC00000"/>
        <bgColor indexed="64"/>
      </patternFill>
    </fill>
    <fill>
      <patternFill patternType="solid">
        <fgColor theme="6" tint="-0.499984740745262"/>
        <bgColor indexed="64"/>
      </patternFill>
    </fill>
    <fill>
      <patternFill patternType="solid">
        <fgColor rgb="FFFF757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4" tint="0.79998168889431442"/>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 fillId="0" borderId="0"/>
    <xf numFmtId="43" fontId="6" fillId="0" borderId="0" applyFont="0" applyFill="0" applyBorder="0" applyAlignment="0" applyProtection="0"/>
  </cellStyleXfs>
  <cellXfs count="298">
    <xf numFmtId="0" fontId="0" fillId="0" borderId="0" xfId="0"/>
    <xf numFmtId="0" fontId="4" fillId="0" borderId="0" xfId="0" applyFont="1"/>
    <xf numFmtId="0" fontId="4" fillId="0" borderId="0" xfId="0" applyFont="1" applyAlignment="1">
      <alignment vertical="center"/>
    </xf>
    <xf numFmtId="0" fontId="4" fillId="0" borderId="0" xfId="0" quotePrefix="1" applyFont="1"/>
    <xf numFmtId="164" fontId="4" fillId="0" borderId="0" xfId="0" applyNumberFormat="1" applyFont="1"/>
    <xf numFmtId="0" fontId="4" fillId="0" borderId="0" xfId="0" applyFont="1" applyAlignment="1">
      <alignment horizontal="left"/>
    </xf>
    <xf numFmtId="0" fontId="1" fillId="3" borderId="0" xfId="0" applyFont="1" applyFill="1"/>
    <xf numFmtId="0" fontId="1" fillId="4" borderId="0" xfId="0" applyFont="1" applyFill="1"/>
    <xf numFmtId="0" fontId="1" fillId="7" borderId="0" xfId="0" applyFont="1" applyFill="1"/>
    <xf numFmtId="165" fontId="1" fillId="4" borderId="0" xfId="2" applyNumberFormat="1" applyFont="1" applyFill="1"/>
    <xf numFmtId="165" fontId="1" fillId="3" borderId="0" xfId="2" applyNumberFormat="1" applyFont="1" applyFill="1"/>
    <xf numFmtId="0" fontId="3" fillId="0" borderId="0" xfId="0" applyFont="1"/>
    <xf numFmtId="0" fontId="4" fillId="0" borderId="0" xfId="0" applyFont="1" applyAlignment="1">
      <alignment horizontal="center" vertical="center"/>
    </xf>
    <xf numFmtId="0" fontId="4" fillId="0" borderId="0" xfId="0" applyFont="1" applyAlignment="1">
      <alignment horizontal="left" vertical="top" indent="1"/>
    </xf>
    <xf numFmtId="43" fontId="4" fillId="0" borderId="0" xfId="2" applyFont="1"/>
    <xf numFmtId="0" fontId="10" fillId="0" borderId="0" xfId="0" applyFont="1"/>
    <xf numFmtId="0" fontId="4" fillId="4" borderId="0" xfId="0" applyFont="1" applyFill="1"/>
    <xf numFmtId="0" fontId="4" fillId="9" borderId="0" xfId="0" applyFont="1" applyFill="1"/>
    <xf numFmtId="43" fontId="4" fillId="0" borderId="0" xfId="0" applyNumberFormat="1" applyFont="1"/>
    <xf numFmtId="0" fontId="4" fillId="2" borderId="12" xfId="0" applyFont="1" applyFill="1" applyBorder="1"/>
    <xf numFmtId="0" fontId="4" fillId="2" borderId="7" xfId="0" applyFont="1" applyFill="1" applyBorder="1"/>
    <xf numFmtId="43" fontId="4" fillId="2" borderId="12" xfId="0" applyNumberFormat="1" applyFont="1" applyFill="1" applyBorder="1"/>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1" fillId="10" borderId="0" xfId="0" applyFont="1" applyFill="1"/>
    <xf numFmtId="0" fontId="0" fillId="0" borderId="0" xfId="0" applyAlignment="1">
      <alignment horizontal="left"/>
    </xf>
    <xf numFmtId="0" fontId="8" fillId="2" borderId="15" xfId="1" applyFont="1" applyFill="1" applyBorder="1" applyAlignment="1">
      <alignment vertical="top"/>
    </xf>
    <xf numFmtId="0" fontId="8" fillId="2" borderId="16" xfId="1" applyFont="1" applyFill="1" applyBorder="1" applyAlignment="1">
      <alignment horizontal="right" vertical="top"/>
    </xf>
    <xf numFmtId="0" fontId="8" fillId="2" borderId="0" xfId="1" applyFont="1" applyFill="1" applyAlignment="1">
      <alignment vertical="top"/>
    </xf>
    <xf numFmtId="0" fontId="8" fillId="2" borderId="7" xfId="1" applyFont="1" applyFill="1" applyBorder="1" applyAlignment="1">
      <alignment vertical="top"/>
    </xf>
    <xf numFmtId="0" fontId="8" fillId="2" borderId="0" xfId="1" applyFont="1" applyFill="1" applyAlignment="1">
      <alignment vertical="top" wrapText="1"/>
    </xf>
    <xf numFmtId="0" fontId="4" fillId="11" borderId="0" xfId="0" applyFont="1" applyFill="1"/>
    <xf numFmtId="0" fontId="8" fillId="2" borderId="25" xfId="1" applyFont="1" applyFill="1" applyBorder="1" applyAlignment="1">
      <alignment vertical="top"/>
    </xf>
    <xf numFmtId="0" fontId="8" fillId="2" borderId="24" xfId="1" applyFont="1" applyFill="1" applyBorder="1" applyAlignment="1">
      <alignment vertical="top"/>
    </xf>
    <xf numFmtId="0" fontId="8" fillId="0" borderId="11" xfId="2" applyNumberFormat="1" applyFont="1" applyFill="1" applyBorder="1" applyAlignment="1">
      <alignment horizontal="right" vertical="center"/>
    </xf>
    <xf numFmtId="0" fontId="8" fillId="0" borderId="17" xfId="2" applyNumberFormat="1" applyFont="1" applyFill="1" applyBorder="1" applyAlignment="1">
      <alignment horizontal="right" vertical="center"/>
    </xf>
    <xf numFmtId="0" fontId="8" fillId="0" borderId="27" xfId="2" applyNumberFormat="1" applyFont="1" applyFill="1" applyBorder="1" applyAlignment="1">
      <alignment horizontal="right" vertical="center"/>
    </xf>
    <xf numFmtId="0" fontId="7" fillId="0" borderId="0" xfId="0" applyFont="1" applyAlignment="1">
      <alignment horizontal="left"/>
    </xf>
    <xf numFmtId="15" fontId="0" fillId="0" borderId="0" xfId="0" quotePrefix="1" applyNumberFormat="1" applyAlignment="1">
      <alignment horizontal="left"/>
    </xf>
    <xf numFmtId="0" fontId="4" fillId="2" borderId="0" xfId="0" applyFont="1" applyFill="1"/>
    <xf numFmtId="0" fontId="4" fillId="2" borderId="0" xfId="0" applyFont="1" applyFill="1" applyAlignment="1">
      <alignment horizontal="center" vertical="center"/>
    </xf>
    <xf numFmtId="0" fontId="4" fillId="0" borderId="0" xfId="0" quotePrefix="1" applyFont="1" applyAlignment="1">
      <alignment horizontal="center" vertical="center"/>
    </xf>
    <xf numFmtId="0" fontId="3" fillId="2" borderId="0" xfId="0" applyFont="1" applyFill="1"/>
    <xf numFmtId="0" fontId="4" fillId="2" borderId="14" xfId="0" applyFont="1" applyFill="1" applyBorder="1"/>
    <xf numFmtId="0" fontId="4" fillId="2" borderId="15" xfId="0" applyFont="1" applyFill="1" applyBorder="1"/>
    <xf numFmtId="0" fontId="4" fillId="2" borderId="16" xfId="0" applyFont="1" applyFill="1" applyBorder="1"/>
    <xf numFmtId="0" fontId="4" fillId="0" borderId="0" xfId="0" applyFont="1" applyAlignment="1">
      <alignment horizontal="left" indent="1"/>
    </xf>
    <xf numFmtId="0" fontId="4" fillId="0" borderId="31" xfId="0" applyFont="1" applyBorder="1" applyAlignment="1">
      <alignment horizontal="center" vertical="center"/>
    </xf>
    <xf numFmtId="0" fontId="8" fillId="0" borderId="32" xfId="2" applyNumberFormat="1" applyFont="1" applyFill="1" applyBorder="1" applyAlignment="1">
      <alignment horizontal="right" vertical="center"/>
    </xf>
    <xf numFmtId="0" fontId="8" fillId="0" borderId="31" xfId="2" quotePrefix="1" applyNumberFormat="1" applyFont="1" applyFill="1" applyBorder="1" applyAlignment="1">
      <alignment horizontal="center" vertical="center"/>
    </xf>
    <xf numFmtId="0" fontId="8" fillId="0" borderId="17" xfId="2" applyNumberFormat="1" applyFont="1" applyFill="1" applyBorder="1" applyAlignment="1">
      <alignment horizontal="center" vertical="center"/>
    </xf>
    <xf numFmtId="0" fontId="4" fillId="0" borderId="1" xfId="0" applyFont="1" applyBorder="1" applyAlignment="1">
      <alignment horizontal="left" vertical="center"/>
    </xf>
    <xf numFmtId="0" fontId="4" fillId="0" borderId="11" xfId="2" applyNumberFormat="1" applyFont="1" applyFill="1" applyBorder="1" applyAlignment="1">
      <alignment horizontal="left" vertical="center"/>
    </xf>
    <xf numFmtId="0" fontId="4" fillId="0" borderId="20" xfId="0" applyFont="1" applyBorder="1" applyAlignment="1">
      <alignment horizontal="left" vertical="center"/>
    </xf>
    <xf numFmtId="0" fontId="8" fillId="2" borderId="14" xfId="1" applyFont="1" applyFill="1" applyBorder="1" applyAlignment="1">
      <alignment vertical="top"/>
    </xf>
    <xf numFmtId="0" fontId="8" fillId="2" borderId="12" xfId="1" applyFont="1" applyFill="1" applyBorder="1" applyAlignment="1">
      <alignment vertical="top"/>
    </xf>
    <xf numFmtId="0" fontId="8" fillId="2" borderId="23" xfId="1" applyFont="1" applyFill="1" applyBorder="1" applyAlignment="1">
      <alignment vertical="top"/>
    </xf>
    <xf numFmtId="0" fontId="8" fillId="2" borderId="0" xfId="1" applyFont="1" applyFill="1" applyAlignment="1">
      <alignment horizontal="left"/>
    </xf>
    <xf numFmtId="0" fontId="8" fillId="2" borderId="7" xfId="1" applyFont="1" applyFill="1" applyBorder="1" applyAlignment="1">
      <alignment vertical="top" wrapText="1"/>
    </xf>
    <xf numFmtId="0" fontId="8" fillId="2" borderId="0" xfId="1" applyFont="1" applyFill="1" applyAlignment="1">
      <alignment horizontal="left" vertical="top"/>
    </xf>
    <xf numFmtId="0" fontId="8" fillId="2" borderId="7" xfId="1" applyFont="1" applyFill="1" applyBorder="1" applyAlignment="1">
      <alignment horizontal="left" vertical="top"/>
    </xf>
    <xf numFmtId="0" fontId="8" fillId="2" borderId="12" xfId="1" applyFont="1" applyFill="1" applyBorder="1" applyAlignment="1">
      <alignment horizontal="left"/>
    </xf>
    <xf numFmtId="0" fontId="13" fillId="2" borderId="0" xfId="1" applyFont="1" applyFill="1" applyAlignment="1">
      <alignment vertical="center"/>
    </xf>
    <xf numFmtId="0" fontId="13" fillId="2" borderId="7" xfId="1" applyFont="1" applyFill="1" applyBorder="1" applyAlignment="1">
      <alignment vertical="center"/>
    </xf>
    <xf numFmtId="0" fontId="4" fillId="2" borderId="12" xfId="0" applyFont="1" applyFill="1" applyBorder="1" applyAlignment="1">
      <alignment horizontal="left"/>
    </xf>
    <xf numFmtId="0" fontId="4" fillId="2" borderId="0" xfId="0" quotePrefix="1" applyFont="1" applyFill="1" applyAlignment="1">
      <alignment horizontal="center" vertical="center"/>
    </xf>
    <xf numFmtId="0" fontId="4" fillId="2" borderId="0" xfId="0" applyFont="1" applyFill="1" applyAlignment="1">
      <alignment horizontal="left" vertical="center"/>
    </xf>
    <xf numFmtId="0" fontId="8" fillId="2" borderId="0" xfId="1" applyFont="1" applyFill="1" applyAlignment="1">
      <alignment horizontal="center" vertical="center" wrapText="1"/>
    </xf>
    <xf numFmtId="0" fontId="8" fillId="2" borderId="0" xfId="1" quotePrefix="1" applyFont="1" applyFill="1" applyAlignment="1">
      <alignment horizontal="center" vertical="center" wrapText="1"/>
    </xf>
    <xf numFmtId="0" fontId="4" fillId="2" borderId="0" xfId="1" applyFont="1" applyFill="1" applyAlignment="1">
      <alignment horizontal="center" vertical="center"/>
    </xf>
    <xf numFmtId="0" fontId="4" fillId="2" borderId="7" xfId="2" applyNumberFormat="1" applyFont="1" applyFill="1" applyBorder="1" applyAlignment="1">
      <alignment horizontal="right"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horizontal="center"/>
    </xf>
    <xf numFmtId="0" fontId="4" fillId="2" borderId="0" xfId="0" applyFont="1" applyFill="1" applyAlignment="1">
      <alignment horizontal="right"/>
    </xf>
    <xf numFmtId="0" fontId="4" fillId="2" borderId="7" xfId="0" applyFont="1" applyFill="1" applyBorder="1" applyAlignment="1">
      <alignment horizontal="center"/>
    </xf>
    <xf numFmtId="0" fontId="4" fillId="2" borderId="0" xfId="0" applyFont="1" applyFill="1" applyAlignment="1">
      <alignment horizontal="left"/>
    </xf>
    <xf numFmtId="0" fontId="4" fillId="12" borderId="11" xfId="1" applyFont="1" applyFill="1" applyBorder="1" applyAlignment="1">
      <alignment horizontal="center" vertical="center" wrapText="1"/>
    </xf>
    <xf numFmtId="0" fontId="4" fillId="12" borderId="27" xfId="1" applyFont="1" applyFill="1" applyBorder="1" applyAlignment="1">
      <alignment horizontal="center" vertical="center" wrapText="1"/>
    </xf>
    <xf numFmtId="0" fontId="4" fillId="2" borderId="7" xfId="0" applyFont="1" applyFill="1" applyBorder="1" applyAlignment="1">
      <alignment horizontal="left" vertical="center"/>
    </xf>
    <xf numFmtId="0" fontId="4" fillId="2" borderId="12" xfId="0" applyFont="1" applyFill="1" applyBorder="1" applyAlignment="1">
      <alignment horizontal="left" vertical="center"/>
    </xf>
    <xf numFmtId="0" fontId="4" fillId="0" borderId="31" xfId="0" applyFont="1" applyBorder="1" applyAlignment="1">
      <alignment horizontal="left" vertical="center"/>
    </xf>
    <xf numFmtId="0" fontId="4" fillId="2" borderId="12" xfId="0" applyFont="1" applyFill="1" applyBorder="1" applyAlignment="1">
      <alignment horizontal="left" vertical="top"/>
    </xf>
    <xf numFmtId="0" fontId="8" fillId="0" borderId="31" xfId="2" applyNumberFormat="1" applyFont="1" applyFill="1" applyBorder="1" applyAlignment="1">
      <alignment horizontal="center" vertical="center"/>
    </xf>
    <xf numFmtId="0" fontId="8" fillId="2" borderId="0" xfId="1" applyFont="1" applyFill="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31" xfId="0" applyFont="1" applyBorder="1" applyAlignment="1">
      <alignment horizontal="right" vertical="center"/>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27" xfId="0" applyFont="1" applyBorder="1" applyAlignment="1">
      <alignment horizontal="left" vertical="top" wrapText="1"/>
    </xf>
    <xf numFmtId="0" fontId="4" fillId="0" borderId="30" xfId="0" applyFont="1" applyBorder="1" applyAlignment="1">
      <alignment horizontal="left" vertical="center"/>
    </xf>
    <xf numFmtId="0" fontId="8" fillId="0" borderId="20" xfId="1" applyFont="1" applyBorder="1" applyAlignment="1">
      <alignment horizontal="left" vertical="center"/>
    </xf>
    <xf numFmtId="0" fontId="8" fillId="0" borderId="1" xfId="1" applyFont="1" applyBorder="1" applyAlignment="1">
      <alignment horizontal="left" vertical="center"/>
    </xf>
    <xf numFmtId="0" fontId="8" fillId="0" borderId="30" xfId="1" applyFont="1" applyBorder="1" applyAlignment="1">
      <alignment horizontal="left" vertical="center"/>
    </xf>
    <xf numFmtId="0" fontId="9" fillId="0" borderId="1" xfId="2" applyNumberFormat="1" applyFont="1" applyFill="1" applyBorder="1" applyAlignment="1">
      <alignment horizontal="left" vertical="center"/>
    </xf>
    <xf numFmtId="0" fontId="4" fillId="0" borderId="30" xfId="0" applyFont="1" applyBorder="1" applyAlignment="1">
      <alignment horizontal="left" vertical="center" wrapText="1"/>
    </xf>
    <xf numFmtId="0" fontId="4" fillId="0" borderId="22" xfId="0" applyFont="1" applyBorder="1" applyAlignment="1">
      <alignment horizontal="left" vertical="center"/>
    </xf>
    <xf numFmtId="0" fontId="3" fillId="0" borderId="22" xfId="0" applyFont="1" applyBorder="1" applyAlignment="1">
      <alignment horizontal="left" vertical="center"/>
    </xf>
    <xf numFmtId="0" fontId="4" fillId="0" borderId="40" xfId="0" applyFont="1" applyBorder="1" applyAlignment="1">
      <alignment horizontal="left" vertical="top" indent="1"/>
    </xf>
    <xf numFmtId="0" fontId="3" fillId="0" borderId="11" xfId="2" applyNumberFormat="1" applyFont="1" applyFill="1" applyBorder="1" applyAlignment="1">
      <alignment horizontal="left" vertical="center"/>
    </xf>
    <xf numFmtId="0" fontId="4" fillId="0" borderId="31" xfId="2" applyNumberFormat="1" applyFont="1" applyFill="1" applyBorder="1" applyAlignment="1">
      <alignment horizontal="left" vertical="center"/>
    </xf>
    <xf numFmtId="0" fontId="4" fillId="0" borderId="26" xfId="0" applyFont="1" applyBorder="1" applyAlignment="1">
      <alignment horizontal="left" vertical="center"/>
    </xf>
    <xf numFmtId="0" fontId="4" fillId="0" borderId="29" xfId="0" applyFont="1" applyBorder="1" applyAlignment="1">
      <alignment horizontal="center" vertical="center"/>
    </xf>
    <xf numFmtId="0" fontId="8" fillId="12" borderId="11" xfId="1" applyFont="1" applyFill="1" applyBorder="1" applyAlignment="1">
      <alignment horizontal="center" vertical="center"/>
    </xf>
    <xf numFmtId="0" fontId="8" fillId="12" borderId="1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top"/>
    </xf>
    <xf numFmtId="0" fontId="4" fillId="0" borderId="27" xfId="0" applyFont="1" applyBorder="1" applyAlignment="1">
      <alignment horizontal="left" vertical="top"/>
    </xf>
    <xf numFmtId="0" fontId="8" fillId="12" borderId="1" xfId="1" applyFont="1" applyFill="1" applyBorder="1" applyAlignment="1">
      <alignment horizontal="center" vertical="center"/>
    </xf>
    <xf numFmtId="0" fontId="8" fillId="12" borderId="27" xfId="1" applyFont="1" applyFill="1" applyBorder="1" applyAlignment="1">
      <alignment horizontal="center" vertical="center" wrapText="1"/>
    </xf>
    <xf numFmtId="0" fontId="8" fillId="0" borderId="11" xfId="2" applyNumberFormat="1" applyFont="1" applyFill="1" applyBorder="1" applyAlignment="1">
      <alignment horizontal="center" vertical="center"/>
    </xf>
    <xf numFmtId="0" fontId="4" fillId="0" borderId="22" xfId="0" applyFont="1" applyBorder="1" applyAlignment="1">
      <alignment horizontal="left" indent="1"/>
    </xf>
    <xf numFmtId="0" fontId="4" fillId="0" borderId="39" xfId="0" applyFont="1" applyBorder="1" applyAlignment="1">
      <alignment horizontal="left" indent="1"/>
    </xf>
    <xf numFmtId="0" fontId="8" fillId="0" borderId="37" xfId="1" applyFont="1" applyBorder="1" applyAlignment="1">
      <alignment horizontal="left" vertical="center"/>
    </xf>
    <xf numFmtId="0" fontId="8" fillId="0" borderId="47" xfId="1" applyFont="1" applyBorder="1" applyAlignment="1">
      <alignment horizontal="left" vertical="center"/>
    </xf>
    <xf numFmtId="0" fontId="8" fillId="0" borderId="38" xfId="1" applyFont="1" applyBorder="1" applyAlignment="1">
      <alignment horizontal="left" vertical="center"/>
    </xf>
    <xf numFmtId="0" fontId="0" fillId="0" borderId="0" xfId="0" applyAlignment="1">
      <alignment horizontal="left" vertical="top"/>
    </xf>
    <xf numFmtId="0" fontId="0" fillId="0" borderId="0" xfId="0" applyAlignment="1">
      <alignment horizontal="right" vertical="top"/>
    </xf>
    <xf numFmtId="166" fontId="0" fillId="0" borderId="0" xfId="2" applyNumberFormat="1" applyFont="1" applyFill="1" applyAlignment="1">
      <alignment horizontal="right" vertical="top"/>
    </xf>
    <xf numFmtId="166" fontId="6" fillId="0" borderId="0" xfId="2" applyNumberFormat="1" applyFont="1" applyFill="1" applyAlignment="1">
      <alignment horizontal="right" vertical="top"/>
    </xf>
    <xf numFmtId="165" fontId="0" fillId="0" borderId="0" xfId="2" applyNumberFormat="1" applyFont="1" applyFill="1" applyAlignment="1">
      <alignment horizontal="right" vertical="top"/>
    </xf>
    <xf numFmtId="166" fontId="0" fillId="0" borderId="0" xfId="0" applyNumberFormat="1" applyAlignment="1">
      <alignment horizontal="right" vertical="top"/>
    </xf>
    <xf numFmtId="0" fontId="0" fillId="0" borderId="0" xfId="0" quotePrefix="1" applyAlignment="1">
      <alignment horizontal="right" vertical="top"/>
    </xf>
    <xf numFmtId="166" fontId="0" fillId="0" borderId="0" xfId="2" applyNumberFormat="1" applyFont="1" applyAlignment="1">
      <alignment horizontal="right" vertical="top"/>
    </xf>
    <xf numFmtId="165" fontId="0" fillId="0" borderId="0" xfId="2" applyNumberFormat="1" applyFont="1" applyAlignment="1">
      <alignment horizontal="right" vertical="top"/>
    </xf>
    <xf numFmtId="0" fontId="1" fillId="3" borderId="0" xfId="0" applyFont="1" applyFill="1" applyAlignment="1">
      <alignment horizontal="left" vertical="top"/>
    </xf>
    <xf numFmtId="0" fontId="4" fillId="0" borderId="11" xfId="0" quotePrefix="1" applyFont="1" applyBorder="1" applyAlignment="1">
      <alignment horizontal="center" vertical="center"/>
    </xf>
    <xf numFmtId="0" fontId="4" fillId="0" borderId="3" xfId="0" applyFont="1" applyBorder="1" applyAlignment="1">
      <alignment horizontal="left" vertical="top"/>
    </xf>
    <xf numFmtId="0" fontId="0" fillId="0" borderId="0" xfId="0" applyAlignment="1">
      <alignment horizontal="center" vertical="top"/>
    </xf>
    <xf numFmtId="0" fontId="0" fillId="0" borderId="0" xfId="0" applyAlignment="1">
      <alignment horizontal="left" vertical="center"/>
    </xf>
    <xf numFmtId="0" fontId="0" fillId="0" borderId="11" xfId="0" applyBorder="1" applyAlignment="1">
      <alignment horizontal="left" vertical="center"/>
    </xf>
    <xf numFmtId="0" fontId="0" fillId="0" borderId="11" xfId="0" applyBorder="1" applyAlignment="1">
      <alignment horizontal="left" vertical="top"/>
    </xf>
    <xf numFmtId="0" fontId="0" fillId="0" borderId="11" xfId="0" applyBorder="1" applyAlignment="1">
      <alignment horizontal="left" vertical="center" wrapText="1"/>
    </xf>
    <xf numFmtId="0" fontId="0" fillId="0" borderId="11" xfId="0" applyBorder="1" applyAlignment="1">
      <alignment horizontal="left" vertical="top" wrapText="1"/>
    </xf>
    <xf numFmtId="0" fontId="0" fillId="0" borderId="11" xfId="0" quotePrefix="1" applyBorder="1" applyAlignment="1">
      <alignment horizontal="left" vertical="top" wrapText="1"/>
    </xf>
    <xf numFmtId="0" fontId="1" fillId="0" borderId="11" xfId="0" applyFont="1" applyBorder="1" applyAlignment="1">
      <alignment horizontal="left" vertical="top" wrapText="1"/>
    </xf>
    <xf numFmtId="0" fontId="15" fillId="14" borderId="26" xfId="0" applyFont="1" applyFill="1" applyBorder="1" applyAlignment="1">
      <alignment horizontal="center" vertical="center"/>
    </xf>
    <xf numFmtId="0" fontId="15" fillId="14" borderId="29" xfId="0" applyFont="1" applyFill="1" applyBorder="1" applyAlignment="1">
      <alignment horizontal="center" vertical="center"/>
    </xf>
    <xf numFmtId="0" fontId="15" fillId="14" borderId="49" xfId="0" applyFont="1" applyFill="1"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left" vertical="center" wrapText="1"/>
    </xf>
    <xf numFmtId="0" fontId="0" fillId="0" borderId="27" xfId="0" applyBorder="1" applyAlignment="1">
      <alignment horizontal="left" vertical="top" wrapText="1"/>
    </xf>
    <xf numFmtId="0" fontId="0" fillId="0" borderId="27" xfId="0" quotePrefix="1" applyBorder="1" applyAlignment="1">
      <alignment horizontal="left" vertical="center" wrapText="1"/>
    </xf>
    <xf numFmtId="0" fontId="0" fillId="0" borderId="27" xfId="0" quotePrefix="1" applyBorder="1" applyAlignment="1">
      <alignment horizontal="left" vertical="top"/>
    </xf>
    <xf numFmtId="0" fontId="0" fillId="0" borderId="27" xfId="0" quotePrefix="1" applyBorder="1" applyAlignment="1">
      <alignment horizontal="left" vertical="top" wrapText="1"/>
    </xf>
    <xf numFmtId="0" fontId="0" fillId="0" borderId="1" xfId="0" applyBorder="1" applyAlignment="1">
      <alignment horizontal="left" vertical="top"/>
    </xf>
    <xf numFmtId="0" fontId="0" fillId="0" borderId="27" xfId="0" applyBorder="1" applyAlignment="1">
      <alignment horizontal="left" vertical="top"/>
    </xf>
    <xf numFmtId="0" fontId="0" fillId="0" borderId="31" xfId="0" applyBorder="1" applyAlignment="1">
      <alignment horizontal="left" vertical="top"/>
    </xf>
    <xf numFmtId="0" fontId="0" fillId="0" borderId="32" xfId="0" quotePrefix="1" applyBorder="1" applyAlignment="1">
      <alignment horizontal="left" vertical="top"/>
    </xf>
    <xf numFmtId="0" fontId="0" fillId="0" borderId="11" xfId="0" applyBorder="1"/>
    <xf numFmtId="0" fontId="0" fillId="0" borderId="17" xfId="0" quotePrefix="1" applyBorder="1" applyAlignment="1">
      <alignment horizontal="left" vertical="top" wrapText="1"/>
    </xf>
    <xf numFmtId="0" fontId="0" fillId="0" borderId="20" xfId="0" applyBorder="1" applyAlignment="1">
      <alignment horizontal="left" vertical="top"/>
    </xf>
    <xf numFmtId="14" fontId="0" fillId="0" borderId="51" xfId="0" applyNumberFormat="1" applyBorder="1" applyAlignment="1">
      <alignment horizontal="left" vertical="top"/>
    </xf>
    <xf numFmtId="0" fontId="0" fillId="0" borderId="1" xfId="0" applyBorder="1"/>
    <xf numFmtId="0" fontId="0" fillId="0" borderId="30" xfId="0" applyBorder="1"/>
    <xf numFmtId="0" fontId="0" fillId="0" borderId="31" xfId="0" applyBorder="1"/>
    <xf numFmtId="0" fontId="1" fillId="13" borderId="50" xfId="0" applyFont="1" applyFill="1" applyBorder="1"/>
    <xf numFmtId="49" fontId="0" fillId="0" borderId="20" xfId="0" applyNumberFormat="1" applyBorder="1" applyAlignment="1">
      <alignment horizontal="left" vertical="top"/>
    </xf>
    <xf numFmtId="0" fontId="0" fillId="0" borderId="11" xfId="0" quotePrefix="1" applyBorder="1"/>
    <xf numFmtId="49" fontId="0" fillId="0" borderId="1" xfId="0" applyNumberFormat="1" applyBorder="1"/>
    <xf numFmtId="14" fontId="0" fillId="0" borderId="27" xfId="0" applyNumberFormat="1" applyBorder="1" applyAlignment="1">
      <alignment horizontal="left"/>
    </xf>
    <xf numFmtId="0" fontId="0" fillId="0" borderId="27" xfId="0" applyBorder="1" applyAlignment="1">
      <alignment horizontal="left"/>
    </xf>
    <xf numFmtId="0" fontId="0" fillId="0" borderId="32" xfId="0" applyBorder="1" applyAlignment="1">
      <alignment horizontal="left"/>
    </xf>
    <xf numFmtId="16" fontId="0" fillId="0" borderId="1" xfId="0" quotePrefix="1" applyNumberFormat="1" applyBorder="1"/>
    <xf numFmtId="0" fontId="17" fillId="0" borderId="0" xfId="0" applyFont="1" applyAlignment="1">
      <alignment vertical="center"/>
    </xf>
    <xf numFmtId="0" fontId="1" fillId="13" borderId="52" xfId="0" applyFont="1" applyFill="1" applyBorder="1"/>
    <xf numFmtId="0" fontId="1" fillId="13" borderId="53" xfId="0" applyFont="1" applyFill="1" applyBorder="1" applyAlignment="1">
      <alignment horizontal="left"/>
    </xf>
    <xf numFmtId="0" fontId="0" fillId="0" borderId="11" xfId="0" quotePrefix="1" applyBorder="1" applyAlignment="1">
      <alignment wrapText="1"/>
    </xf>
    <xf numFmtId="167" fontId="8" fillId="0" borderId="31" xfId="2" applyNumberFormat="1" applyFont="1" applyFill="1" applyBorder="1" applyAlignment="1">
      <alignment horizontal="right" vertical="center"/>
    </xf>
    <xf numFmtId="0" fontId="8" fillId="12" borderId="20" xfId="1" applyFont="1" applyFill="1" applyBorder="1" applyAlignment="1">
      <alignment horizontal="center" vertical="center"/>
    </xf>
    <xf numFmtId="0" fontId="8" fillId="12" borderId="17" xfId="1" applyFont="1" applyFill="1" applyBorder="1" applyAlignment="1">
      <alignment horizontal="center" vertical="center" wrapText="1"/>
    </xf>
    <xf numFmtId="0" fontId="4" fillId="0" borderId="0" xfId="0" applyFont="1" applyAlignment="1">
      <alignment horizontal="right"/>
    </xf>
    <xf numFmtId="0" fontId="4" fillId="0" borderId="7" xfId="0" applyFont="1" applyBorder="1" applyAlignment="1">
      <alignment horizontal="right"/>
    </xf>
    <xf numFmtId="0" fontId="4" fillId="0" borderId="25" xfId="0" applyFont="1" applyBorder="1" applyAlignment="1">
      <alignment horizontal="right"/>
    </xf>
    <xf numFmtId="0" fontId="4" fillId="0" borderId="24" xfId="0" applyFont="1" applyBorder="1" applyAlignment="1">
      <alignment horizontal="right"/>
    </xf>
    <xf numFmtId="0" fontId="12" fillId="8" borderId="18" xfId="1" applyFont="1" applyFill="1" applyBorder="1" applyAlignment="1">
      <alignment horizontal="center" vertical="center" wrapText="1"/>
    </xf>
    <xf numFmtId="0" fontId="12" fillId="8" borderId="19" xfId="1" applyFont="1" applyFill="1" applyBorder="1" applyAlignment="1">
      <alignment horizontal="center" vertical="center" wrapText="1"/>
    </xf>
    <xf numFmtId="0" fontId="12" fillId="8" borderId="21" xfId="1" applyFont="1" applyFill="1" applyBorder="1" applyAlignment="1">
      <alignment horizontal="center" vertical="center" wrapText="1"/>
    </xf>
    <xf numFmtId="0" fontId="9" fillId="8" borderId="18" xfId="1" applyFont="1" applyFill="1" applyBorder="1" applyAlignment="1">
      <alignment horizontal="center" vertical="center"/>
    </xf>
    <xf numFmtId="0" fontId="9" fillId="8" borderId="19" xfId="1" applyFont="1" applyFill="1" applyBorder="1" applyAlignment="1">
      <alignment horizontal="center" vertical="center"/>
    </xf>
    <xf numFmtId="0" fontId="9" fillId="8" borderId="21" xfId="1" applyFont="1" applyFill="1" applyBorder="1" applyAlignment="1">
      <alignment horizontal="center" vertical="center"/>
    </xf>
    <xf numFmtId="0" fontId="4" fillId="0" borderId="13"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left" vertical="top"/>
    </xf>
    <xf numFmtId="0" fontId="4" fillId="0" borderId="28" xfId="0" applyFont="1" applyBorder="1" applyAlignment="1">
      <alignment horizontal="left" vertical="top"/>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46" xfId="0" applyFont="1" applyBorder="1" applyAlignment="1">
      <alignment horizontal="center" vertical="center"/>
    </xf>
    <xf numFmtId="0" fontId="4" fillId="0" borderId="17" xfId="0" applyFont="1" applyBorder="1" applyAlignment="1">
      <alignment horizontal="center" vertical="center"/>
    </xf>
    <xf numFmtId="0" fontId="4" fillId="2" borderId="4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3" xfId="0" applyFont="1" applyFill="1" applyBorder="1" applyAlignment="1">
      <alignment horizontal="center" vertical="top"/>
    </xf>
    <xf numFmtId="0" fontId="4" fillId="2" borderId="35" xfId="0" applyFont="1" applyFill="1" applyBorder="1" applyAlignment="1">
      <alignment horizontal="center" vertical="top"/>
    </xf>
    <xf numFmtId="0" fontId="4" fillId="2" borderId="36" xfId="0" applyFont="1" applyFill="1" applyBorder="1" applyAlignment="1">
      <alignment horizontal="center" vertical="top"/>
    </xf>
    <xf numFmtId="0" fontId="8" fillId="0" borderId="13" xfId="2" applyNumberFormat="1" applyFont="1" applyFill="1" applyBorder="1" applyAlignment="1">
      <alignment horizontal="right" vertical="center"/>
    </xf>
    <xf numFmtId="0" fontId="8" fillId="0" borderId="28" xfId="2" applyNumberFormat="1" applyFont="1" applyFill="1" applyBorder="1" applyAlignment="1">
      <alignment horizontal="right" vertical="center"/>
    </xf>
    <xf numFmtId="0" fontId="4" fillId="0" borderId="33" xfId="2" applyNumberFormat="1" applyFont="1" applyBorder="1" applyAlignment="1">
      <alignment horizontal="right" vertical="center"/>
    </xf>
    <xf numFmtId="0" fontId="4" fillId="0" borderId="34" xfId="2" applyNumberFormat="1" applyFont="1" applyBorder="1" applyAlignment="1">
      <alignment horizontal="right" vertical="center"/>
    </xf>
    <xf numFmtId="0" fontId="9" fillId="2" borderId="23" xfId="1" applyFont="1" applyFill="1" applyBorder="1" applyAlignment="1">
      <alignment horizontal="center"/>
    </xf>
    <xf numFmtId="0" fontId="9" fillId="2" borderId="25" xfId="1" applyFont="1" applyFill="1" applyBorder="1" applyAlignment="1">
      <alignment horizontal="center"/>
    </xf>
    <xf numFmtId="0" fontId="9" fillId="2" borderId="24" xfId="1" applyFont="1" applyFill="1" applyBorder="1" applyAlignment="1">
      <alignment horizontal="center"/>
    </xf>
    <xf numFmtId="0" fontId="11" fillId="8" borderId="18" xfId="1" applyFont="1" applyFill="1" applyBorder="1" applyAlignment="1">
      <alignment horizontal="center" vertical="center" wrapText="1"/>
    </xf>
    <xf numFmtId="0" fontId="11" fillId="8" borderId="19" xfId="1" applyFont="1" applyFill="1" applyBorder="1" applyAlignment="1">
      <alignment horizontal="center" vertical="center" wrapText="1"/>
    </xf>
    <xf numFmtId="0" fontId="11" fillId="8" borderId="21" xfId="1" applyFont="1" applyFill="1" applyBorder="1" applyAlignment="1">
      <alignment horizontal="center" vertical="center" wrapText="1"/>
    </xf>
    <xf numFmtId="0" fontId="13" fillId="12" borderId="44" xfId="1" applyFont="1" applyFill="1" applyBorder="1" applyAlignment="1">
      <alignment horizontal="center" vertical="center"/>
    </xf>
    <xf numFmtId="0" fontId="13" fillId="12" borderId="35" xfId="1" applyFont="1" applyFill="1" applyBorder="1" applyAlignment="1">
      <alignment horizontal="center" vertical="center"/>
    </xf>
    <xf numFmtId="0" fontId="13" fillId="12" borderId="36" xfId="1" applyFont="1" applyFill="1" applyBorder="1" applyAlignment="1">
      <alignment horizontal="center" vertical="center"/>
    </xf>
    <xf numFmtId="0" fontId="11" fillId="8" borderId="14" xfId="1" applyFont="1" applyFill="1" applyBorder="1" applyAlignment="1">
      <alignment horizontal="center" vertical="center" wrapText="1"/>
    </xf>
    <xf numFmtId="0" fontId="11" fillId="8" borderId="15" xfId="1" applyFont="1" applyFill="1" applyBorder="1" applyAlignment="1">
      <alignment horizontal="center" vertical="center" wrapText="1"/>
    </xf>
    <xf numFmtId="0" fontId="11" fillId="8" borderId="16" xfId="1" applyFont="1" applyFill="1" applyBorder="1" applyAlignment="1">
      <alignment horizontal="center" vertical="center" wrapText="1"/>
    </xf>
    <xf numFmtId="0" fontId="11" fillId="8" borderId="23" xfId="1" applyFont="1" applyFill="1" applyBorder="1" applyAlignment="1">
      <alignment horizontal="center" vertical="center" wrapText="1"/>
    </xf>
    <xf numFmtId="0" fontId="11" fillId="8" borderId="25" xfId="1" applyFont="1" applyFill="1" applyBorder="1" applyAlignment="1">
      <alignment horizontal="center" vertical="center" wrapText="1"/>
    </xf>
    <xf numFmtId="0" fontId="11" fillId="8" borderId="24" xfId="1" applyFont="1" applyFill="1" applyBorder="1" applyAlignment="1">
      <alignment horizontal="center" vertical="center" wrapText="1"/>
    </xf>
    <xf numFmtId="0" fontId="13" fillId="12" borderId="18" xfId="1" applyFont="1" applyFill="1" applyBorder="1" applyAlignment="1">
      <alignment horizontal="center" vertical="center"/>
    </xf>
    <xf numFmtId="0" fontId="13" fillId="12" borderId="19" xfId="1" applyFont="1" applyFill="1" applyBorder="1" applyAlignment="1">
      <alignment horizontal="center" vertical="center"/>
    </xf>
    <xf numFmtId="0" fontId="13" fillId="12" borderId="21" xfId="1" applyFont="1" applyFill="1" applyBorder="1" applyAlignment="1">
      <alignment horizontal="center" vertical="center"/>
    </xf>
    <xf numFmtId="0" fontId="8" fillId="12" borderId="13" xfId="1" applyFont="1" applyFill="1" applyBorder="1" applyAlignment="1">
      <alignment horizontal="center" vertical="center"/>
    </xf>
    <xf numFmtId="0" fontId="8" fillId="12" borderId="2" xfId="1" applyFont="1" applyFill="1" applyBorder="1" applyAlignment="1">
      <alignment horizontal="center" vertical="center"/>
    </xf>
    <xf numFmtId="0" fontId="8" fillId="12" borderId="28" xfId="1" applyFont="1" applyFill="1" applyBorder="1" applyAlignment="1">
      <alignment horizontal="center" vertical="center"/>
    </xf>
    <xf numFmtId="0" fontId="8" fillId="0" borderId="13" xfId="2" applyNumberFormat="1" applyFont="1" applyFill="1" applyBorder="1" applyAlignment="1">
      <alignment horizontal="center" vertical="center"/>
    </xf>
    <xf numFmtId="0" fontId="8" fillId="0" borderId="2" xfId="2" applyNumberFormat="1" applyFont="1" applyFill="1" applyBorder="1" applyAlignment="1">
      <alignment horizontal="center" vertical="center"/>
    </xf>
    <xf numFmtId="0" fontId="8" fillId="0" borderId="28" xfId="2" applyNumberFormat="1" applyFont="1" applyFill="1" applyBorder="1" applyAlignment="1">
      <alignment horizontal="center" vertical="center"/>
    </xf>
    <xf numFmtId="0" fontId="8" fillId="0" borderId="33" xfId="1" quotePrefix="1" applyFont="1" applyBorder="1" applyAlignment="1">
      <alignment horizontal="center" vertical="center"/>
    </xf>
    <xf numFmtId="0" fontId="8" fillId="0" borderId="45" xfId="1" quotePrefix="1" applyFont="1" applyBorder="1" applyAlignment="1">
      <alignment horizontal="center" vertical="center"/>
    </xf>
    <xf numFmtId="0" fontId="8" fillId="0" borderId="34" xfId="1" quotePrefix="1" applyFont="1" applyBorder="1" applyAlignment="1">
      <alignment horizontal="center" vertical="center"/>
    </xf>
    <xf numFmtId="0" fontId="8" fillId="12" borderId="22" xfId="1" applyFont="1" applyFill="1" applyBorder="1" applyAlignment="1">
      <alignment horizontal="center" vertical="center"/>
    </xf>
    <xf numFmtId="0" fontId="8" fillId="12" borderId="20" xfId="1" applyFont="1" applyFill="1" applyBorder="1" applyAlignment="1">
      <alignment horizontal="center" vertical="center"/>
    </xf>
    <xf numFmtId="0" fontId="8" fillId="12" borderId="3" xfId="1" applyFont="1" applyFill="1" applyBorder="1" applyAlignment="1">
      <alignment horizontal="center" vertical="center"/>
    </xf>
    <xf numFmtId="0" fontId="8" fillId="12" borderId="46" xfId="1" applyFont="1" applyFill="1" applyBorder="1" applyAlignment="1">
      <alignment horizontal="center" vertical="center" wrapText="1"/>
    </xf>
    <xf numFmtId="0" fontId="8" fillId="12" borderId="17" xfId="1" applyFont="1" applyFill="1" applyBorder="1" applyAlignment="1">
      <alignment horizontal="center" vertical="center" wrapText="1"/>
    </xf>
    <xf numFmtId="0" fontId="8" fillId="12" borderId="41" xfId="1" applyFont="1" applyFill="1" applyBorder="1" applyAlignment="1">
      <alignment horizontal="center" vertical="center" wrapText="1"/>
    </xf>
    <xf numFmtId="0" fontId="8" fillId="12" borderId="5" xfId="1" applyFont="1" applyFill="1" applyBorder="1" applyAlignment="1">
      <alignment horizontal="center" vertical="center" wrapText="1"/>
    </xf>
    <xf numFmtId="0" fontId="8" fillId="12" borderId="8" xfId="1" applyFont="1" applyFill="1" applyBorder="1" applyAlignment="1">
      <alignment horizontal="center" vertical="center" wrapText="1"/>
    </xf>
    <xf numFmtId="0" fontId="8" fillId="12" borderId="9" xfId="1" applyFont="1" applyFill="1" applyBorder="1" applyAlignment="1">
      <alignment horizontal="center" vertical="center" wrapText="1"/>
    </xf>
    <xf numFmtId="49" fontId="8" fillId="0" borderId="44" xfId="2" applyNumberFormat="1" applyFont="1" applyFill="1" applyBorder="1" applyAlignment="1">
      <alignment horizontal="left" vertical="center"/>
    </xf>
    <xf numFmtId="49" fontId="8" fillId="0" borderId="35" xfId="2" applyNumberFormat="1" applyFont="1" applyFill="1" applyBorder="1" applyAlignment="1">
      <alignment horizontal="left" vertical="center"/>
    </xf>
    <xf numFmtId="49" fontId="8" fillId="0" borderId="36"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2" xfId="2" applyNumberFormat="1" applyFont="1" applyFill="1" applyBorder="1" applyAlignment="1">
      <alignment horizontal="left" vertical="center"/>
    </xf>
    <xf numFmtId="49" fontId="8" fillId="0" borderId="28" xfId="2" applyNumberFormat="1" applyFont="1" applyFill="1" applyBorder="1" applyAlignment="1">
      <alignment horizontal="left" vertical="center"/>
    </xf>
    <xf numFmtId="0" fontId="9" fillId="2" borderId="12" xfId="1" applyFont="1" applyFill="1" applyBorder="1" applyAlignment="1">
      <alignment horizontal="center"/>
    </xf>
    <xf numFmtId="0" fontId="9" fillId="2" borderId="0" xfId="1" applyFont="1" applyFill="1" applyAlignment="1">
      <alignment horizontal="center"/>
    </xf>
    <xf numFmtId="0" fontId="9" fillId="2" borderId="7" xfId="1" applyFont="1" applyFill="1" applyBorder="1" applyAlignment="1">
      <alignment horizontal="center"/>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center" vertical="center"/>
    </xf>
    <xf numFmtId="0" fontId="1" fillId="15" borderId="13" xfId="0" applyFont="1" applyFill="1" applyBorder="1" applyAlignment="1">
      <alignment horizontal="center" vertical="top" wrapText="1"/>
    </xf>
    <xf numFmtId="0" fontId="1" fillId="15" borderId="28" xfId="0" applyFont="1" applyFill="1" applyBorder="1" applyAlignment="1">
      <alignment horizontal="center" vertical="top" wrapText="1"/>
    </xf>
    <xf numFmtId="0" fontId="0" fillId="0" borderId="40"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28" xfId="0" applyFont="1" applyBorder="1" applyAlignment="1">
      <alignment horizontal="center" vertical="center"/>
    </xf>
    <xf numFmtId="0" fontId="1" fillId="15" borderId="13" xfId="0" applyFont="1" applyFill="1" applyBorder="1" applyAlignment="1">
      <alignment horizontal="center" vertical="top"/>
    </xf>
    <xf numFmtId="0" fontId="1" fillId="15" borderId="28" xfId="0" applyFont="1" applyFill="1" applyBorder="1" applyAlignment="1">
      <alignment horizontal="center" vertical="top"/>
    </xf>
    <xf numFmtId="0" fontId="1" fillId="13" borderId="1" xfId="0" applyFont="1" applyFill="1" applyBorder="1" applyAlignment="1">
      <alignment horizontal="center" vertical="center"/>
    </xf>
    <xf numFmtId="0" fontId="1" fillId="13" borderId="11" xfId="0" applyFont="1" applyFill="1" applyBorder="1" applyAlignment="1">
      <alignment horizontal="center" vertical="center"/>
    </xf>
    <xf numFmtId="0" fontId="1" fillId="13" borderId="27" xfId="0" applyFont="1" applyFill="1" applyBorder="1" applyAlignment="1">
      <alignment horizontal="center" vertical="center"/>
    </xf>
    <xf numFmtId="49" fontId="8" fillId="0" borderId="48" xfId="2" applyNumberFormat="1" applyFont="1" applyFill="1" applyBorder="1" applyAlignment="1">
      <alignment horizontal="left" vertical="center"/>
    </xf>
    <xf numFmtId="49" fontId="8" fillId="0" borderId="45" xfId="2" applyNumberFormat="1" applyFont="1" applyFill="1" applyBorder="1" applyAlignment="1">
      <alignment horizontal="left" vertical="center"/>
    </xf>
    <xf numFmtId="49" fontId="8" fillId="0" borderId="34" xfId="2" applyNumberFormat="1" applyFont="1" applyFill="1" applyBorder="1" applyAlignment="1">
      <alignment horizontal="left" vertical="center"/>
    </xf>
    <xf numFmtId="0" fontId="1" fillId="6" borderId="0" xfId="0" applyFont="1" applyFill="1" applyAlignment="1">
      <alignment horizontal="center"/>
    </xf>
    <xf numFmtId="0" fontId="1" fillId="5" borderId="0" xfId="0" applyFont="1" applyFill="1" applyAlignment="1">
      <alignment horizontal="center"/>
    </xf>
    <xf numFmtId="167" fontId="8" fillId="0" borderId="54" xfId="2" applyNumberFormat="1" applyFont="1" applyFill="1" applyBorder="1" applyAlignment="1">
      <alignment horizontal="right" vertical="center"/>
    </xf>
    <xf numFmtId="0" fontId="8" fillId="12" borderId="51" xfId="1" applyFont="1" applyFill="1" applyBorder="1" applyAlignment="1">
      <alignment horizontal="center" vertical="center" wrapText="1"/>
    </xf>
    <xf numFmtId="0" fontId="13" fillId="12" borderId="17" xfId="1" applyFont="1" applyFill="1" applyBorder="1" applyAlignment="1">
      <alignment horizontal="center" vertical="center"/>
    </xf>
    <xf numFmtId="0" fontId="8" fillId="2" borderId="0" xfId="1" applyFont="1" applyFill="1" applyBorder="1" applyAlignment="1">
      <alignment vertical="top"/>
    </xf>
    <xf numFmtId="0" fontId="8" fillId="2" borderId="0" xfId="1" applyFont="1" applyFill="1" applyBorder="1" applyAlignment="1">
      <alignment vertical="top" wrapText="1"/>
    </xf>
    <xf numFmtId="0" fontId="8" fillId="2" borderId="0" xfId="1" applyFont="1" applyFill="1" applyBorder="1" applyAlignment="1">
      <alignment horizontal="center" vertical="center"/>
    </xf>
    <xf numFmtId="0" fontId="13" fillId="2" borderId="0" xfId="1" applyFont="1" applyFill="1" applyBorder="1" applyAlignment="1">
      <alignment vertical="center"/>
    </xf>
    <xf numFmtId="0" fontId="8" fillId="2" borderId="0" xfId="1" applyFont="1" applyFill="1" applyBorder="1" applyAlignment="1">
      <alignment horizontal="left"/>
    </xf>
    <xf numFmtId="0" fontId="8" fillId="2" borderId="0" xfId="1" applyFont="1" applyFill="1" applyBorder="1" applyAlignment="1">
      <alignment horizontal="left" vertical="top"/>
    </xf>
    <xf numFmtId="0" fontId="13" fillId="12" borderId="20" xfId="1" applyFont="1" applyFill="1" applyBorder="1" applyAlignment="1">
      <alignment horizontal="center" vertical="center"/>
    </xf>
    <xf numFmtId="0" fontId="13" fillId="12" borderId="51" xfId="1" applyFont="1" applyFill="1" applyBorder="1" applyAlignment="1">
      <alignment horizontal="center" vertical="center"/>
    </xf>
    <xf numFmtId="0" fontId="4" fillId="2" borderId="0" xfId="0" quotePrefix="1" applyFont="1" applyFill="1" applyBorder="1" applyAlignment="1">
      <alignment horizontal="center" vertical="center"/>
    </xf>
    <xf numFmtId="0" fontId="4" fillId="2" borderId="0" xfId="0" applyFont="1" applyFill="1" applyBorder="1" applyAlignment="1">
      <alignment horizontal="left" vertical="center"/>
    </xf>
    <xf numFmtId="0" fontId="8" fillId="2" borderId="0" xfId="1" applyFont="1" applyFill="1" applyBorder="1" applyAlignment="1">
      <alignment horizontal="center" vertical="center" wrapText="1"/>
    </xf>
    <xf numFmtId="0" fontId="4" fillId="2" borderId="0" xfId="0" applyFont="1" applyFill="1" applyBorder="1" applyAlignment="1">
      <alignment horizontal="center" vertical="center"/>
    </xf>
    <xf numFmtId="0" fontId="8" fillId="2" borderId="0" xfId="1" quotePrefix="1" applyFont="1" applyFill="1" applyBorder="1" applyAlignment="1">
      <alignment horizontal="center" vertical="center" wrapText="1"/>
    </xf>
    <xf numFmtId="0" fontId="4" fillId="2" borderId="0" xfId="1" applyFont="1" applyFill="1" applyBorder="1" applyAlignment="1">
      <alignment horizontal="center" vertical="center"/>
    </xf>
    <xf numFmtId="0" fontId="4" fillId="2" borderId="0" xfId="0" applyFont="1" applyFill="1" applyBorder="1"/>
    <xf numFmtId="0" fontId="4" fillId="2" borderId="0" xfId="0" applyFont="1" applyFill="1" applyBorder="1" applyAlignment="1">
      <alignment vertical="top"/>
    </xf>
    <xf numFmtId="0" fontId="4" fillId="2" borderId="0" xfId="0" applyFont="1" applyFill="1" applyBorder="1" applyAlignment="1">
      <alignment horizontal="center" vertical="top"/>
    </xf>
    <xf numFmtId="0" fontId="4" fillId="2" borderId="0" xfId="0" applyFont="1" applyFill="1" applyBorder="1" applyAlignment="1">
      <alignment horizontal="center"/>
    </xf>
    <xf numFmtId="0" fontId="4" fillId="2" borderId="0" xfId="0" applyFont="1" applyFill="1" applyBorder="1" applyAlignment="1">
      <alignment horizontal="right"/>
    </xf>
    <xf numFmtId="0" fontId="4" fillId="2" borderId="0" xfId="0" applyFont="1" applyFill="1" applyBorder="1" applyAlignment="1">
      <alignment horizontal="left"/>
    </xf>
    <xf numFmtId="0" fontId="4" fillId="2" borderId="0" xfId="0" applyFont="1" applyFill="1" applyBorder="1" applyAlignment="1">
      <alignment horizontal="center" vertical="center"/>
    </xf>
    <xf numFmtId="0" fontId="4" fillId="0" borderId="0" xfId="0" applyFont="1" applyBorder="1" applyAlignment="1">
      <alignment horizontal="right"/>
    </xf>
  </cellXfs>
  <cellStyles count="3">
    <cellStyle name="AutoFormat-Optionen" xfId="1" xr:uid="{C00FD714-A6A2-48F9-8318-90685254AEC1}"/>
    <cellStyle name="Komma" xfId="2" builtinId="3"/>
    <cellStyle name="Standard" xfId="0" builtinId="0"/>
  </cellStyles>
  <dxfs count="121">
    <dxf>
      <font>
        <b/>
        <i val="0"/>
      </font>
      <fill>
        <patternFill>
          <bgColor rgb="FFFFC000"/>
        </patternFill>
      </fill>
    </dxf>
    <dxf>
      <font>
        <b/>
        <i val="0"/>
      </font>
      <fill>
        <patternFill>
          <bgColor rgb="FFFFC000"/>
        </patternFill>
      </fill>
    </dxf>
    <dxf>
      <font>
        <b val="0"/>
        <i val="0"/>
        <color theme="1"/>
      </font>
      <fill>
        <patternFill patternType="solid">
          <bgColor theme="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font>
      <fill>
        <patternFill>
          <bgColor rgb="FFFFC000"/>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ont>
        <b/>
        <i val="0"/>
      </font>
      <fill>
        <patternFill>
          <bgColor rgb="FFFFC000"/>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ill>
        <patternFill>
          <bgColor rgb="FFFF7D7D"/>
        </patternFill>
      </fill>
    </dxf>
    <dxf>
      <fill>
        <patternFill>
          <bgColor rgb="FFFF7D7D"/>
        </patternFill>
      </fill>
    </dxf>
    <dxf>
      <fill>
        <patternFill>
          <bgColor rgb="FFFF7D7D"/>
        </patternFill>
      </fill>
    </dxf>
    <dxf>
      <fill>
        <patternFill>
          <bgColor theme="5"/>
        </patternFill>
      </fill>
    </dxf>
    <dxf>
      <font>
        <b/>
        <i val="0"/>
        <color theme="0" tint="-0.24994659260841701"/>
      </font>
      <fill>
        <patternFill patternType="solid">
          <bgColor theme="0" tint="-0.24994659260841701"/>
        </patternFill>
      </fill>
    </dxf>
    <dxf>
      <fill>
        <patternFill>
          <bgColor rgb="FFFF7D7D"/>
        </patternFill>
      </fill>
    </dxf>
    <dxf>
      <font>
        <b/>
        <i val="0"/>
      </font>
      <fill>
        <patternFill>
          <bgColor rgb="FFFF7D7D"/>
        </patternFill>
      </fill>
    </dxf>
    <dxf>
      <font>
        <b/>
        <i val="0"/>
        <color theme="0"/>
      </font>
      <fill>
        <patternFill patternType="none">
          <bgColor auto="1"/>
        </patternFill>
      </fill>
    </dxf>
    <dxf>
      <font>
        <color theme="0" tint="-0.24994659260841701"/>
      </font>
      <fill>
        <patternFill>
          <bgColor theme="0" tint="-0.24994659260841701"/>
        </patternFill>
      </fill>
    </dxf>
    <dxf>
      <font>
        <b/>
        <i val="0"/>
        <color theme="0"/>
      </font>
      <fill>
        <patternFill patternType="none">
          <bgColor auto="1"/>
        </patternFill>
      </fill>
    </dxf>
    <dxf>
      <font>
        <b/>
        <i val="0"/>
      </font>
      <fill>
        <patternFill>
          <bgColor rgb="FFFF7D7D"/>
        </patternFill>
      </fill>
    </dxf>
    <dxf>
      <font>
        <color theme="0" tint="-0.24994659260841701"/>
      </font>
      <fill>
        <patternFill>
          <bgColor theme="0" tint="-0.24994659260841701"/>
        </patternFill>
      </fill>
    </dxf>
    <dxf>
      <fill>
        <patternFill>
          <bgColor theme="5"/>
        </patternFill>
      </fill>
    </dxf>
    <dxf>
      <fill>
        <patternFill>
          <bgColor rgb="FFFF7D7D"/>
        </patternFill>
      </fill>
    </dxf>
    <dxf>
      <fill>
        <patternFill>
          <bgColor theme="5"/>
        </patternFill>
      </fill>
    </dxf>
    <dxf>
      <fill>
        <patternFill>
          <bgColor rgb="FFFF7D7D"/>
        </patternFill>
      </fill>
    </dxf>
    <dxf>
      <fill>
        <patternFill>
          <bgColor theme="5"/>
        </patternFill>
      </fill>
    </dxf>
    <dxf>
      <fill>
        <patternFill>
          <bgColor rgb="FFFF7D7D"/>
        </patternFill>
      </fill>
    </dxf>
    <dxf>
      <font>
        <color theme="0" tint="-0.24994659260841701"/>
      </font>
      <fill>
        <patternFill>
          <bgColor theme="0" tint="-0.24994659260841701"/>
        </patternFill>
      </fill>
    </dxf>
    <dxf>
      <fill>
        <patternFill>
          <bgColor rgb="FFFF7D7D"/>
        </patternFill>
      </fill>
    </dxf>
    <dxf>
      <font>
        <b/>
        <i val="0"/>
        <color theme="0"/>
      </font>
      <fill>
        <patternFill patternType="none">
          <bgColor auto="1"/>
        </patternFill>
      </fill>
    </dxf>
    <dxf>
      <font>
        <b/>
        <i val="0"/>
      </font>
      <fill>
        <patternFill>
          <bgColor rgb="FFFFC000"/>
        </patternFill>
      </fill>
    </dxf>
    <dxf>
      <font>
        <color theme="0" tint="-0.24994659260841701"/>
      </font>
      <fill>
        <patternFill>
          <bgColor theme="0" tint="-0.24994659260841701"/>
        </patternFill>
      </fill>
    </dxf>
    <dxf>
      <fill>
        <patternFill>
          <bgColor rgb="FFFF7D7D"/>
        </patternFill>
      </fill>
    </dxf>
    <dxf>
      <font>
        <b/>
        <i val="0"/>
      </font>
      <fill>
        <patternFill>
          <bgColor rgb="FFFF7D7D"/>
        </patternFill>
      </fill>
    </dxf>
    <dxf>
      <font>
        <color theme="0" tint="-0.24994659260841701"/>
      </font>
      <fill>
        <patternFill>
          <bgColor theme="0" tint="-0.24994659260841701"/>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ont>
        <b/>
        <i val="0"/>
      </font>
      <fill>
        <patternFill>
          <bgColor rgb="FFFFC000"/>
        </patternFill>
      </fill>
    </dxf>
    <dxf>
      <font>
        <b/>
        <i val="0"/>
        <color theme="0" tint="-0.24994659260841701"/>
      </font>
      <fill>
        <patternFill patternType="solid">
          <bgColor theme="0" tint="-0.24994659260841701"/>
        </patternFill>
      </fill>
    </dxf>
    <dxf>
      <font>
        <b/>
        <i val="0"/>
      </font>
      <fill>
        <patternFill>
          <bgColor rgb="FFFFC000"/>
        </patternFill>
      </fill>
    </dxf>
    <dxf>
      <font>
        <b/>
        <i val="0"/>
      </font>
      <fill>
        <patternFill>
          <bgColor rgb="FFFFC000"/>
        </patternFill>
      </fill>
    </dxf>
    <dxf>
      <font>
        <b val="0"/>
        <i val="0"/>
        <color theme="1"/>
      </font>
      <fill>
        <patternFill patternType="solid">
          <bgColor theme="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font>
      <fill>
        <patternFill>
          <bgColor rgb="FFFFC000"/>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ont>
        <b/>
        <i val="0"/>
      </font>
      <fill>
        <patternFill>
          <bgColor rgb="FFFFC000"/>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ill>
        <patternFill>
          <bgColor rgb="FFFF7D7D"/>
        </patternFill>
      </fill>
    </dxf>
    <dxf>
      <fill>
        <patternFill>
          <bgColor rgb="FFFF7D7D"/>
        </patternFill>
      </fill>
    </dxf>
    <dxf>
      <fill>
        <patternFill>
          <bgColor rgb="FFFF7D7D"/>
        </patternFill>
      </fill>
    </dxf>
    <dxf>
      <fill>
        <patternFill>
          <bgColor theme="5"/>
        </patternFill>
      </fill>
    </dxf>
    <dxf>
      <font>
        <b/>
        <i val="0"/>
        <color theme="0" tint="-0.24994659260841701"/>
      </font>
      <fill>
        <patternFill patternType="solid">
          <bgColor theme="0" tint="-0.24994659260841701"/>
        </patternFill>
      </fill>
    </dxf>
    <dxf>
      <fill>
        <patternFill>
          <bgColor rgb="FFFF7D7D"/>
        </patternFill>
      </fill>
    </dxf>
    <dxf>
      <font>
        <b/>
        <i val="0"/>
      </font>
      <fill>
        <patternFill>
          <bgColor rgb="FFFF7D7D"/>
        </patternFill>
      </fill>
    </dxf>
    <dxf>
      <font>
        <b/>
        <i val="0"/>
        <color theme="0"/>
      </font>
      <fill>
        <patternFill patternType="none">
          <bgColor auto="1"/>
        </patternFill>
      </fill>
    </dxf>
    <dxf>
      <font>
        <color theme="0" tint="-0.24994659260841701"/>
      </font>
      <fill>
        <patternFill>
          <bgColor theme="0" tint="-0.24994659260841701"/>
        </patternFill>
      </fill>
    </dxf>
    <dxf>
      <font>
        <b/>
        <i val="0"/>
        <color theme="0"/>
      </font>
      <fill>
        <patternFill patternType="none">
          <bgColor auto="1"/>
        </patternFill>
      </fill>
    </dxf>
    <dxf>
      <font>
        <b/>
        <i val="0"/>
      </font>
      <fill>
        <patternFill>
          <bgColor rgb="FFFF7D7D"/>
        </patternFill>
      </fill>
    </dxf>
    <dxf>
      <font>
        <color theme="0" tint="-0.24994659260841701"/>
      </font>
      <fill>
        <patternFill>
          <bgColor theme="0" tint="-0.24994659260841701"/>
        </patternFill>
      </fill>
    </dxf>
    <dxf>
      <fill>
        <patternFill>
          <bgColor theme="5"/>
        </patternFill>
      </fill>
    </dxf>
    <dxf>
      <fill>
        <patternFill>
          <bgColor rgb="FFFF7D7D"/>
        </patternFill>
      </fill>
    </dxf>
    <dxf>
      <fill>
        <patternFill>
          <bgColor theme="5"/>
        </patternFill>
      </fill>
    </dxf>
    <dxf>
      <fill>
        <patternFill>
          <bgColor rgb="FFFF7D7D"/>
        </patternFill>
      </fill>
    </dxf>
    <dxf>
      <fill>
        <patternFill>
          <bgColor theme="5"/>
        </patternFill>
      </fill>
    </dxf>
    <dxf>
      <fill>
        <patternFill>
          <bgColor rgb="FFFF7D7D"/>
        </patternFill>
      </fill>
    </dxf>
    <dxf>
      <font>
        <color theme="0" tint="-0.24994659260841701"/>
      </font>
      <fill>
        <patternFill>
          <bgColor theme="0" tint="-0.24994659260841701"/>
        </patternFill>
      </fill>
    </dxf>
    <dxf>
      <fill>
        <patternFill>
          <bgColor rgb="FFFF7D7D"/>
        </patternFill>
      </fill>
    </dxf>
    <dxf>
      <font>
        <b/>
        <i val="0"/>
        <color theme="0"/>
      </font>
      <fill>
        <patternFill patternType="none">
          <bgColor auto="1"/>
        </patternFill>
      </fill>
    </dxf>
    <dxf>
      <font>
        <b/>
        <i val="0"/>
      </font>
      <fill>
        <patternFill>
          <bgColor rgb="FFFFC000"/>
        </patternFill>
      </fill>
    </dxf>
    <dxf>
      <font>
        <color theme="0" tint="-0.24994659260841701"/>
      </font>
      <fill>
        <patternFill>
          <bgColor theme="0" tint="-0.24994659260841701"/>
        </patternFill>
      </fill>
    </dxf>
    <dxf>
      <fill>
        <patternFill>
          <bgColor rgb="FFFF7D7D"/>
        </patternFill>
      </fill>
    </dxf>
    <dxf>
      <font>
        <b/>
        <i val="0"/>
      </font>
      <fill>
        <patternFill>
          <bgColor rgb="FFFF7D7D"/>
        </patternFill>
      </fill>
    </dxf>
    <dxf>
      <font>
        <color theme="0" tint="-0.24994659260841701"/>
      </font>
      <fill>
        <patternFill>
          <bgColor theme="0" tint="-0.24994659260841701"/>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ont>
        <b/>
        <i val="0"/>
      </font>
      <fill>
        <patternFill>
          <bgColor rgb="FFFFC000"/>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ont>
        <b/>
        <i val="0"/>
      </font>
      <fill>
        <patternFill>
          <bgColor rgb="FFFF7D7D"/>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
      <font>
        <b/>
        <i val="0"/>
      </font>
      <fill>
        <patternFill>
          <bgColor rgb="FFFF7D7D"/>
        </patternFill>
      </fill>
    </dxf>
    <dxf>
      <font>
        <b/>
        <i val="0"/>
        <color theme="0" tint="-0.24994659260841701"/>
      </font>
      <fill>
        <patternFill patternType="solid">
          <bgColor theme="0" tint="-0.24994659260841701"/>
        </patternFill>
      </fill>
    </dxf>
    <dxf>
      <fill>
        <patternFill>
          <bgColor rgb="FFFF7D7D"/>
        </patternFill>
      </fill>
    </dxf>
    <dxf>
      <fill>
        <patternFill>
          <bgColor rgb="FFFF7D7D"/>
        </patternFill>
      </fill>
    </dxf>
    <dxf>
      <fill>
        <patternFill>
          <bgColor rgb="FFFF7D7D"/>
        </patternFill>
      </fill>
    </dxf>
    <dxf>
      <fill>
        <patternFill>
          <bgColor theme="5"/>
        </patternFill>
      </fill>
    </dxf>
    <dxf>
      <font>
        <color theme="0" tint="-0.24994659260841701"/>
      </font>
      <fill>
        <patternFill>
          <bgColor theme="0" tint="-0.24994659260841701"/>
        </patternFill>
      </fill>
    </dxf>
    <dxf>
      <font>
        <b/>
        <i val="0"/>
      </font>
      <fill>
        <patternFill>
          <bgColor rgb="FFFF7D7D"/>
        </patternFill>
      </fill>
    </dxf>
    <dxf>
      <font>
        <b/>
        <i val="0"/>
        <color theme="0"/>
      </font>
      <fill>
        <patternFill patternType="none">
          <bgColor auto="1"/>
        </patternFill>
      </fill>
    </dxf>
    <dxf>
      <fill>
        <patternFill>
          <bgColor rgb="FFFF7D7D"/>
        </patternFill>
      </fill>
    </dxf>
    <dxf>
      <font>
        <color theme="0" tint="-0.24994659260841701"/>
      </font>
      <fill>
        <patternFill>
          <bgColor theme="0" tint="-0.24994659260841701"/>
        </patternFill>
      </fill>
    </dxf>
    <dxf>
      <font>
        <b/>
        <i val="0"/>
      </font>
      <fill>
        <patternFill>
          <bgColor rgb="FFFF7D7D"/>
        </patternFill>
      </fill>
    </dxf>
    <dxf>
      <font>
        <b/>
        <i val="0"/>
        <color theme="0"/>
      </font>
      <fill>
        <patternFill patternType="none">
          <bgColor auto="1"/>
        </patternFill>
      </fill>
    </dxf>
    <dxf>
      <fill>
        <patternFill>
          <bgColor theme="5"/>
        </patternFill>
      </fill>
    </dxf>
    <dxf>
      <fill>
        <patternFill>
          <fgColor theme="6" tint="-0.24994659260841701"/>
          <bgColor theme="6" tint="-0.24994659260841701"/>
        </patternFill>
      </fill>
    </dxf>
    <dxf>
      <fill>
        <patternFill>
          <bgColor rgb="FFFF7D7D"/>
        </patternFill>
      </fill>
    </dxf>
    <dxf>
      <fill>
        <patternFill>
          <bgColor theme="5"/>
        </patternFill>
      </fill>
    </dxf>
    <dxf>
      <fill>
        <patternFill>
          <bgColor rgb="FFFF7D7D"/>
        </patternFill>
      </fill>
    </dxf>
    <dxf>
      <fill>
        <patternFill>
          <bgColor theme="5"/>
        </patternFill>
      </fill>
    </dxf>
    <dxf>
      <fill>
        <patternFill>
          <bgColor rgb="FFFF7D7D"/>
        </patternFill>
      </fill>
    </dxf>
    <dxf>
      <font>
        <color theme="0" tint="-0.24994659260841701"/>
      </font>
      <fill>
        <patternFill>
          <bgColor theme="0" tint="-0.24994659260841701"/>
        </patternFill>
      </fill>
    </dxf>
    <dxf>
      <fill>
        <patternFill>
          <bgColor rgb="FFFF7D7D"/>
        </patternFill>
      </fill>
    </dxf>
    <dxf>
      <font>
        <color theme="0" tint="-0.24994659260841701"/>
      </font>
      <fill>
        <patternFill>
          <bgColor theme="0" tint="-0.24994659260841701"/>
        </patternFill>
      </fill>
    </dxf>
    <dxf>
      <font>
        <b/>
        <i val="0"/>
      </font>
      <fill>
        <patternFill>
          <bgColor rgb="FFFF7D7D"/>
        </patternFill>
      </fill>
    </dxf>
    <dxf>
      <font>
        <b/>
        <i val="0"/>
        <color theme="0"/>
      </font>
      <fill>
        <patternFill patternType="none">
          <bgColor auto="1"/>
        </patternFill>
      </fill>
    </dxf>
    <dxf>
      <fill>
        <patternFill>
          <bgColor rgb="FFFF7D7D"/>
        </patternFill>
      </fill>
    </dxf>
    <dxf>
      <font>
        <color theme="0" tint="-0.24994659260841701"/>
      </font>
      <fill>
        <patternFill>
          <bgColor theme="0" tint="-0.24994659260841701"/>
        </patternFill>
      </fill>
    </dxf>
    <dxf>
      <font>
        <b/>
        <i val="0"/>
      </font>
      <fill>
        <patternFill>
          <bgColor rgb="FFFF7D7D"/>
        </patternFill>
      </fill>
    </dxf>
    <dxf>
      <font>
        <b/>
        <i val="0"/>
        <color theme="0" tint="-0.24994659260841701"/>
      </font>
      <fill>
        <patternFill patternType="solid">
          <bgColor theme="0" tint="-0.24994659260841701"/>
        </patternFill>
      </fill>
    </dxf>
    <dxf>
      <font>
        <b/>
        <i val="0"/>
      </font>
      <fill>
        <patternFill>
          <bgColor rgb="FFFF7D7D"/>
        </patternFill>
      </fill>
    </dxf>
    <dxf>
      <font>
        <b/>
        <i val="0"/>
        <color theme="0" tint="-0.24994659260841701"/>
      </font>
      <fill>
        <patternFill patternType="solid">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FF7D7D"/>
      <color rgb="FFFF7D00"/>
      <color rgb="FFFF7575"/>
      <color rgb="FFFFABAB"/>
      <color rgb="FFF89784"/>
      <color rgb="FF00CC66"/>
      <color rgb="FF00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529167</xdr:colOff>
      <xdr:row>14</xdr:row>
      <xdr:rowOff>105833</xdr:rowOff>
    </xdr:from>
    <xdr:to>
      <xdr:col>2</xdr:col>
      <xdr:colOff>5640916</xdr:colOff>
      <xdr:row>14</xdr:row>
      <xdr:rowOff>2002696</xdr:rowOff>
    </xdr:to>
    <xdr:pic>
      <xdr:nvPicPr>
        <xdr:cNvPr id="7" name="Grafik 6">
          <a:extLst>
            <a:ext uri="{FF2B5EF4-FFF2-40B4-BE49-F238E27FC236}">
              <a16:creationId xmlns:a16="http://schemas.microsoft.com/office/drawing/2014/main" id="{076E6945-619A-4411-8794-CB3D5B6F4365}"/>
            </a:ext>
          </a:extLst>
        </xdr:cNvPr>
        <xdr:cNvPicPr>
          <a:picLocks noChangeAspect="1"/>
        </xdr:cNvPicPr>
      </xdr:nvPicPr>
      <xdr:blipFill>
        <a:blip xmlns:r="http://schemas.openxmlformats.org/officeDocument/2006/relationships" r:embed="rId1"/>
        <a:stretch>
          <a:fillRect/>
        </a:stretch>
      </xdr:blipFill>
      <xdr:spPr>
        <a:xfrm>
          <a:off x="3619500" y="6974416"/>
          <a:ext cx="5111749" cy="1900673"/>
        </a:xfrm>
        <a:prstGeom prst="rect">
          <a:avLst/>
        </a:prstGeom>
      </xdr:spPr>
    </xdr:pic>
    <xdr:clientData/>
  </xdr:twoCellAnchor>
  <xdr:twoCellAnchor editAs="oneCell">
    <xdr:from>
      <xdr:col>2</xdr:col>
      <xdr:colOff>529167</xdr:colOff>
      <xdr:row>14</xdr:row>
      <xdr:rowOff>2137833</xdr:rowOff>
    </xdr:from>
    <xdr:to>
      <xdr:col>2</xdr:col>
      <xdr:colOff>5620283</xdr:colOff>
      <xdr:row>14</xdr:row>
      <xdr:rowOff>4018915</xdr:rowOff>
    </xdr:to>
    <xdr:pic>
      <xdr:nvPicPr>
        <xdr:cNvPr id="8" name="Grafik 7">
          <a:extLst>
            <a:ext uri="{FF2B5EF4-FFF2-40B4-BE49-F238E27FC236}">
              <a16:creationId xmlns:a16="http://schemas.microsoft.com/office/drawing/2014/main" id="{4C73C5E6-843E-4465-9CF4-E8605674B9B2}"/>
            </a:ext>
          </a:extLst>
        </xdr:cNvPr>
        <xdr:cNvPicPr>
          <a:picLocks noChangeAspect="1"/>
        </xdr:cNvPicPr>
      </xdr:nvPicPr>
      <xdr:blipFill>
        <a:blip xmlns:r="http://schemas.openxmlformats.org/officeDocument/2006/relationships" r:embed="rId2"/>
        <a:stretch>
          <a:fillRect/>
        </a:stretch>
      </xdr:blipFill>
      <xdr:spPr>
        <a:xfrm>
          <a:off x="3619500" y="9006416"/>
          <a:ext cx="5094926" cy="1894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380455</xdr:colOff>
      <xdr:row>24</xdr:row>
      <xdr:rowOff>198123</xdr:rowOff>
    </xdr:from>
    <xdr:to>
      <xdr:col>19</xdr:col>
      <xdr:colOff>278447</xdr:colOff>
      <xdr:row>41</xdr:row>
      <xdr:rowOff>159427</xdr:rowOff>
    </xdr:to>
    <xdr:pic>
      <xdr:nvPicPr>
        <xdr:cNvPr id="6" name="Grafik 5">
          <a:extLst>
            <a:ext uri="{FF2B5EF4-FFF2-40B4-BE49-F238E27FC236}">
              <a16:creationId xmlns:a16="http://schemas.microsoft.com/office/drawing/2014/main" id="{A51B3E7B-1405-4F96-8EBD-690A7F341B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333"/>
        <a:stretch/>
      </xdr:blipFill>
      <xdr:spPr bwMode="auto">
        <a:xfrm rot="5400000">
          <a:off x="16507282" y="5788296"/>
          <a:ext cx="3920982" cy="3000421"/>
        </a:xfrm>
        <a:prstGeom prst="rect">
          <a:avLst/>
        </a:prstGeom>
        <a:noFill/>
        <a:ln>
          <a:noFill/>
        </a:ln>
      </xdr:spPr>
    </xdr:pic>
    <xdr:clientData/>
  </xdr:twoCellAnchor>
  <xdr:twoCellAnchor>
    <xdr:from>
      <xdr:col>19</xdr:col>
      <xdr:colOff>547871</xdr:colOff>
      <xdr:row>25</xdr:row>
      <xdr:rowOff>388657</xdr:rowOff>
    </xdr:from>
    <xdr:to>
      <xdr:col>24</xdr:col>
      <xdr:colOff>680942</xdr:colOff>
      <xdr:row>38</xdr:row>
      <xdr:rowOff>43790</xdr:rowOff>
    </xdr:to>
    <xdr:grpSp>
      <xdr:nvGrpSpPr>
        <xdr:cNvPr id="7" name="Gruppieren 6">
          <a:extLst>
            <a:ext uri="{FF2B5EF4-FFF2-40B4-BE49-F238E27FC236}">
              <a16:creationId xmlns:a16="http://schemas.microsoft.com/office/drawing/2014/main" id="{4BA55419-B615-48B4-BEE7-898BF82FE4EF}"/>
            </a:ext>
          </a:extLst>
        </xdr:cNvPr>
        <xdr:cNvGrpSpPr/>
      </xdr:nvGrpSpPr>
      <xdr:grpSpPr>
        <a:xfrm>
          <a:off x="20468728" y="5657343"/>
          <a:ext cx="4051928" cy="2877304"/>
          <a:chOff x="9429751" y="13607"/>
          <a:chExt cx="14710336" cy="8779328"/>
        </a:xfrm>
      </xdr:grpSpPr>
      <xdr:pic>
        <xdr:nvPicPr>
          <xdr:cNvPr id="8" name="Grafik 7">
            <a:extLst>
              <a:ext uri="{FF2B5EF4-FFF2-40B4-BE49-F238E27FC236}">
                <a16:creationId xmlns:a16="http://schemas.microsoft.com/office/drawing/2014/main" id="{E408AE33-724F-7D07-9B44-C598C02E02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42" t="15288" r="4240" b="2620"/>
          <a:stretch/>
        </xdr:blipFill>
        <xdr:spPr bwMode="auto">
          <a:xfrm>
            <a:off x="9429751" y="13607"/>
            <a:ext cx="14710336" cy="8779328"/>
          </a:xfrm>
          <a:prstGeom prst="rect">
            <a:avLst/>
          </a:prstGeom>
          <a:noFill/>
          <a:ln>
            <a:noFill/>
          </a:ln>
        </xdr:spPr>
      </xdr:pic>
      <xdr:pic>
        <xdr:nvPicPr>
          <xdr:cNvPr id="9" name="Grafik 8">
            <a:extLst>
              <a:ext uri="{FF2B5EF4-FFF2-40B4-BE49-F238E27FC236}">
                <a16:creationId xmlns:a16="http://schemas.microsoft.com/office/drawing/2014/main" id="{F68C8A58-E706-C2FB-ED4F-EE145F3B1371}"/>
              </a:ext>
            </a:extLst>
          </xdr:cNvPr>
          <xdr:cNvPicPr>
            <a:picLocks noChangeAspect="1"/>
          </xdr:cNvPicPr>
        </xdr:nvPicPr>
        <xdr:blipFill>
          <a:blip xmlns:r="http://schemas.openxmlformats.org/officeDocument/2006/relationships" r:embed="rId3"/>
          <a:stretch>
            <a:fillRect/>
          </a:stretch>
        </xdr:blipFill>
        <xdr:spPr>
          <a:xfrm>
            <a:off x="12845144" y="2639785"/>
            <a:ext cx="3320142" cy="1877787"/>
          </a:xfrm>
          <a:prstGeom prst="rect">
            <a:avLst/>
          </a:prstGeom>
        </xdr:spPr>
      </xdr:pic>
    </xdr:grpSp>
    <xdr:clientData/>
  </xdr:twoCellAnchor>
  <xdr:twoCellAnchor editAs="oneCell">
    <xdr:from>
      <xdr:col>17</xdr:col>
      <xdr:colOff>777240</xdr:colOff>
      <xdr:row>45</xdr:row>
      <xdr:rowOff>137623</xdr:rowOff>
    </xdr:from>
    <xdr:to>
      <xdr:col>21</xdr:col>
      <xdr:colOff>716280</xdr:colOff>
      <xdr:row>62</xdr:row>
      <xdr:rowOff>60964</xdr:rowOff>
    </xdr:to>
    <xdr:pic>
      <xdr:nvPicPr>
        <xdr:cNvPr id="10" name="Grafik 9">
          <a:extLst>
            <a:ext uri="{FF2B5EF4-FFF2-40B4-BE49-F238E27FC236}">
              <a16:creationId xmlns:a16="http://schemas.microsoft.com/office/drawing/2014/main" id="{8DC85567-77B2-43DF-93C9-AE21778E4D3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468" t="13939" r="5488" b="7870"/>
        <a:stretch/>
      </xdr:blipFill>
      <xdr:spPr bwMode="auto">
        <a:xfrm rot="5400000">
          <a:off x="18391099" y="10557744"/>
          <a:ext cx="4213401" cy="30784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563880</xdr:colOff>
      <xdr:row>3</xdr:row>
      <xdr:rowOff>30284</xdr:rowOff>
    </xdr:from>
    <xdr:to>
      <xdr:col>19</xdr:col>
      <xdr:colOff>403753</xdr:colOff>
      <xdr:row>21</xdr:row>
      <xdr:rowOff>199771</xdr:rowOff>
    </xdr:to>
    <xdr:pic>
      <xdr:nvPicPr>
        <xdr:cNvPr id="2" name="Grafik 1">
          <a:extLst>
            <a:ext uri="{FF2B5EF4-FFF2-40B4-BE49-F238E27FC236}">
              <a16:creationId xmlns:a16="http://schemas.microsoft.com/office/drawing/2014/main" id="{9E842166-5AFF-43A0-A153-9F7F1A754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16732542" y="1166642"/>
          <a:ext cx="3865187" cy="2979312"/>
        </a:xfrm>
        <a:prstGeom prst="rect">
          <a:avLst/>
        </a:prstGeom>
        <a:noFill/>
        <a:ln>
          <a:noFill/>
        </a:ln>
      </xdr:spPr>
    </xdr:pic>
    <xdr:clientData/>
  </xdr:twoCellAnchor>
  <xdr:twoCellAnchor editAs="oneCell">
    <xdr:from>
      <xdr:col>20</xdr:col>
      <xdr:colOff>313362</xdr:colOff>
      <xdr:row>2</xdr:row>
      <xdr:rowOff>144781</xdr:rowOff>
    </xdr:from>
    <xdr:to>
      <xdr:col>24</xdr:col>
      <xdr:colOff>227077</xdr:colOff>
      <xdr:row>22</xdr:row>
      <xdr:rowOff>1652</xdr:rowOff>
    </xdr:to>
    <xdr:pic>
      <xdr:nvPicPr>
        <xdr:cNvPr id="3" name="Grafik 2">
          <a:extLst>
            <a:ext uri="{FF2B5EF4-FFF2-40B4-BE49-F238E27FC236}">
              <a16:creationId xmlns:a16="http://schemas.microsoft.com/office/drawing/2014/main" id="{1BE8E652-0F78-4958-A937-363469EDA2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20397624" y="1091719"/>
          <a:ext cx="3956431" cy="3053155"/>
        </a:xfrm>
        <a:prstGeom prst="rect">
          <a:avLst/>
        </a:prstGeom>
        <a:noFill/>
        <a:ln>
          <a:noFill/>
        </a:ln>
      </xdr:spPr>
    </xdr:pic>
    <xdr:clientData/>
  </xdr:twoCellAnchor>
  <xdr:twoCellAnchor editAs="oneCell">
    <xdr:from>
      <xdr:col>17</xdr:col>
      <xdr:colOff>129540</xdr:colOff>
      <xdr:row>25</xdr:row>
      <xdr:rowOff>60960</xdr:rowOff>
    </xdr:from>
    <xdr:to>
      <xdr:col>22</xdr:col>
      <xdr:colOff>753794</xdr:colOff>
      <xdr:row>41</xdr:row>
      <xdr:rowOff>60704</xdr:rowOff>
    </xdr:to>
    <xdr:pic>
      <xdr:nvPicPr>
        <xdr:cNvPr id="4" name="Grafik 3">
          <a:extLst>
            <a:ext uri="{FF2B5EF4-FFF2-40B4-BE49-F238E27FC236}">
              <a16:creationId xmlns:a16="http://schemas.microsoft.com/office/drawing/2014/main" id="{7E8BC42C-191B-49F4-BF42-0CA94F26F1B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63" r="16123" b="12918"/>
        <a:stretch/>
      </xdr:blipFill>
      <xdr:spPr bwMode="auto">
        <a:xfrm>
          <a:off x="18310860" y="5356860"/>
          <a:ext cx="4548553" cy="3741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297180</xdr:colOff>
      <xdr:row>45</xdr:row>
      <xdr:rowOff>106680</xdr:rowOff>
    </xdr:from>
    <xdr:to>
      <xdr:col>23</xdr:col>
      <xdr:colOff>732432</xdr:colOff>
      <xdr:row>62</xdr:row>
      <xdr:rowOff>76200</xdr:rowOff>
    </xdr:to>
    <xdr:pic>
      <xdr:nvPicPr>
        <xdr:cNvPr id="5" name="Grafik 4">
          <a:extLst>
            <a:ext uri="{FF2B5EF4-FFF2-40B4-BE49-F238E27FC236}">
              <a16:creationId xmlns:a16="http://schemas.microsoft.com/office/drawing/2014/main" id="{7FC5155E-E8E7-4207-9D67-20DA307A8CC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63" r="16123" b="12918"/>
        <a:stretch/>
      </xdr:blipFill>
      <xdr:spPr bwMode="auto">
        <a:xfrm>
          <a:off x="17693640" y="9959340"/>
          <a:ext cx="5929273" cy="425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Design1">
  <a:themeElements>
    <a:clrScheme name="SLH">
      <a:dk1>
        <a:srgbClr val="000000"/>
      </a:dk1>
      <a:lt1>
        <a:srgbClr val="FFFFFF"/>
      </a:lt1>
      <a:dk2>
        <a:srgbClr val="BBBBBB"/>
      </a:dk2>
      <a:lt2>
        <a:srgbClr val="00887D"/>
      </a:lt2>
      <a:accent1>
        <a:srgbClr val="7FB3AD"/>
      </a:accent1>
      <a:accent2>
        <a:srgbClr val="ACCCC8"/>
      </a:accent2>
      <a:accent3>
        <a:srgbClr val="D5E4E2"/>
      </a:accent3>
      <a:accent4>
        <a:srgbClr val="9B9B9B"/>
      </a:accent4>
      <a:accent5>
        <a:srgbClr val="2A507C"/>
      </a:accent5>
      <a:accent6>
        <a:srgbClr val="85796B"/>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081C-3D6D-4DB4-9738-C95F3D730C52}">
  <dimension ref="A1:Y91"/>
  <sheetViews>
    <sheetView tabSelected="1" zoomScale="70" zoomScaleNormal="70" workbookViewId="0"/>
  </sheetViews>
  <sheetFormatPr baseColWidth="10" defaultColWidth="11.44140625" defaultRowHeight="15.6" x14ac:dyDescent="0.3"/>
  <cols>
    <col min="1" max="1" width="3.6640625" style="1" customWidth="1"/>
    <col min="2" max="2" width="48.77734375" style="1" customWidth="1"/>
    <col min="3" max="3" width="27.33203125" style="1" customWidth="1"/>
    <col min="4" max="4" width="16.44140625" style="1" customWidth="1"/>
    <col min="5" max="5" width="16.33203125" style="1" customWidth="1"/>
    <col min="6" max="6" width="18.21875" style="1" customWidth="1"/>
    <col min="7" max="7" width="14.88671875" style="1" customWidth="1"/>
    <col min="8" max="8" width="16.44140625" style="1" bestFit="1" customWidth="1"/>
    <col min="9" max="9" width="20.6640625" style="1" customWidth="1"/>
    <col min="10" max="10" width="13.33203125" style="1" customWidth="1"/>
    <col min="11" max="11" width="13.6640625" style="1" customWidth="1"/>
    <col min="12" max="12" width="4.33203125" style="1" customWidth="1"/>
    <col min="13" max="13" width="11.44140625" style="1"/>
    <col min="14" max="14" width="17.33203125" style="1" customWidth="1"/>
    <col min="15" max="16384" width="11.44140625" style="1"/>
  </cols>
  <sheetData>
    <row r="1" spans="2:25" ht="15" customHeight="1" thickBot="1" x14ac:dyDescent="0.35">
      <c r="N1" s="3"/>
    </row>
    <row r="2" spans="2:25" s="11" customFormat="1" ht="24" thickBot="1" x14ac:dyDescent="0.35">
      <c r="B2" s="179" t="s">
        <v>0</v>
      </c>
      <c r="C2" s="180"/>
      <c r="D2" s="180"/>
      <c r="E2" s="180"/>
      <c r="F2" s="180"/>
      <c r="G2" s="180"/>
      <c r="H2" s="180"/>
      <c r="I2" s="180"/>
      <c r="J2" s="180"/>
      <c r="K2" s="181"/>
      <c r="P2" s="212" t="s">
        <v>1</v>
      </c>
      <c r="Q2" s="213"/>
      <c r="R2" s="213"/>
      <c r="S2" s="213"/>
      <c r="T2" s="213"/>
      <c r="U2" s="213"/>
      <c r="V2" s="213"/>
      <c r="W2" s="213"/>
      <c r="X2" s="213"/>
      <c r="Y2" s="214"/>
    </row>
    <row r="3" spans="2:25" x14ac:dyDescent="0.3">
      <c r="B3" s="117" t="s">
        <v>2</v>
      </c>
      <c r="C3" s="245"/>
      <c r="D3" s="246"/>
      <c r="E3" s="246"/>
      <c r="F3" s="246"/>
      <c r="G3" s="247"/>
      <c r="H3" s="54"/>
      <c r="I3" s="26"/>
      <c r="J3" s="26"/>
      <c r="K3" s="27"/>
      <c r="N3" s="14"/>
      <c r="P3" s="43"/>
      <c r="Q3" s="44"/>
      <c r="R3" s="44"/>
      <c r="S3" s="44"/>
      <c r="T3" s="44"/>
      <c r="U3" s="44"/>
      <c r="V3" s="44"/>
      <c r="W3" s="44"/>
      <c r="X3" s="44"/>
      <c r="Y3" s="45"/>
    </row>
    <row r="4" spans="2:25" x14ac:dyDescent="0.3">
      <c r="B4" s="118" t="s">
        <v>3</v>
      </c>
      <c r="C4" s="248"/>
      <c r="D4" s="249"/>
      <c r="E4" s="249"/>
      <c r="F4" s="249"/>
      <c r="G4" s="250"/>
      <c r="H4" s="55"/>
      <c r="I4" s="276"/>
      <c r="J4" s="276"/>
      <c r="K4" s="29"/>
      <c r="M4" s="16"/>
      <c r="N4" s="1" t="s">
        <v>4</v>
      </c>
      <c r="P4" s="19"/>
      <c r="Q4" s="39"/>
      <c r="R4" s="39"/>
      <c r="S4" s="39"/>
      <c r="T4" s="39"/>
      <c r="U4" s="39"/>
      <c r="V4" s="39"/>
      <c r="W4" s="39"/>
      <c r="X4" s="39"/>
      <c r="Y4" s="20"/>
    </row>
    <row r="5" spans="2:25" x14ac:dyDescent="0.3">
      <c r="B5" s="119" t="s">
        <v>5</v>
      </c>
      <c r="C5" s="248"/>
      <c r="D5" s="249"/>
      <c r="E5" s="249"/>
      <c r="F5" s="249"/>
      <c r="G5" s="250"/>
      <c r="H5" s="55"/>
      <c r="I5" s="277"/>
      <c r="J5" s="276"/>
      <c r="K5" s="29"/>
      <c r="M5" s="17"/>
      <c r="N5" s="1" t="s">
        <v>6</v>
      </c>
      <c r="P5" s="19"/>
      <c r="Q5" s="39"/>
      <c r="R5" s="39"/>
      <c r="S5" s="39"/>
      <c r="T5" s="39"/>
      <c r="U5" s="39"/>
      <c r="V5" s="39"/>
      <c r="W5" s="39"/>
      <c r="X5" s="39"/>
      <c r="Y5" s="20"/>
    </row>
    <row r="6" spans="2:25" x14ac:dyDescent="0.3">
      <c r="B6" s="119" t="s">
        <v>7</v>
      </c>
      <c r="C6" s="248"/>
      <c r="D6" s="249"/>
      <c r="E6" s="249"/>
      <c r="F6" s="249"/>
      <c r="G6" s="250"/>
      <c r="H6" s="55"/>
      <c r="I6" s="276"/>
      <c r="J6" s="276"/>
      <c r="K6" s="29"/>
      <c r="M6" s="31"/>
      <c r="N6" s="1" t="s">
        <v>8</v>
      </c>
      <c r="P6" s="19"/>
      <c r="Q6" s="39"/>
      <c r="R6" s="39"/>
      <c r="S6" s="39"/>
      <c r="T6" s="39"/>
      <c r="U6" s="39"/>
      <c r="V6" s="39"/>
      <c r="W6" s="39"/>
      <c r="X6" s="39"/>
      <c r="Y6" s="20"/>
    </row>
    <row r="7" spans="2:25" x14ac:dyDescent="0.3">
      <c r="B7" s="119" t="s">
        <v>9</v>
      </c>
      <c r="C7" s="248"/>
      <c r="D7" s="249"/>
      <c r="E7" s="249"/>
      <c r="F7" s="249"/>
      <c r="G7" s="250"/>
      <c r="H7" s="55"/>
      <c r="I7" s="276"/>
      <c r="J7" s="276"/>
      <c r="K7" s="29"/>
      <c r="P7" s="19"/>
      <c r="Q7" s="39"/>
      <c r="R7" s="39"/>
      <c r="S7" s="39"/>
      <c r="T7" s="39"/>
      <c r="U7" s="39"/>
      <c r="V7" s="39"/>
      <c r="W7" s="39"/>
      <c r="X7" s="39"/>
      <c r="Y7" s="20"/>
    </row>
    <row r="8" spans="2:25" x14ac:dyDescent="0.3">
      <c r="B8" s="119" t="s">
        <v>10</v>
      </c>
      <c r="C8" s="248" t="s">
        <v>11</v>
      </c>
      <c r="D8" s="249"/>
      <c r="E8" s="249"/>
      <c r="F8" s="249"/>
      <c r="G8" s="250"/>
      <c r="H8" s="55"/>
      <c r="I8" s="278"/>
      <c r="J8" s="276"/>
      <c r="K8" s="29"/>
      <c r="P8" s="19"/>
      <c r="Q8" s="39"/>
      <c r="R8" s="39"/>
      <c r="S8" s="39"/>
      <c r="T8" s="39"/>
      <c r="U8" s="39"/>
      <c r="V8" s="39"/>
      <c r="W8" s="39"/>
      <c r="X8" s="39"/>
      <c r="Y8" s="20"/>
    </row>
    <row r="9" spans="2:25" ht="16.2" thickBot="1" x14ac:dyDescent="0.35">
      <c r="B9" s="119" t="s">
        <v>12</v>
      </c>
      <c r="C9" s="248" t="s">
        <v>11</v>
      </c>
      <c r="D9" s="249"/>
      <c r="E9" s="249"/>
      <c r="F9" s="249"/>
      <c r="G9" s="250"/>
      <c r="H9" s="56"/>
      <c r="I9" s="32"/>
      <c r="J9" s="32"/>
      <c r="K9" s="33"/>
      <c r="P9" s="19"/>
      <c r="Q9" s="39"/>
      <c r="R9" s="39"/>
      <c r="S9" s="39"/>
      <c r="T9" s="39"/>
      <c r="U9" s="39"/>
      <c r="V9" s="39"/>
      <c r="W9" s="39"/>
      <c r="X9" s="39"/>
      <c r="Y9" s="20"/>
    </row>
    <row r="10" spans="2:25" s="11" customFormat="1" ht="21.6" thickBot="1" x14ac:dyDescent="0.35">
      <c r="B10" s="212" t="s">
        <v>13</v>
      </c>
      <c r="C10" s="213"/>
      <c r="D10" s="213"/>
      <c r="E10" s="213"/>
      <c r="F10" s="213"/>
      <c r="G10" s="213"/>
      <c r="H10" s="213"/>
      <c r="I10" s="213"/>
      <c r="J10" s="213"/>
      <c r="K10" s="214"/>
      <c r="P10" s="251"/>
      <c r="Q10" s="252"/>
      <c r="R10" s="252"/>
      <c r="S10" s="252"/>
      <c r="T10" s="252"/>
      <c r="U10" s="252"/>
      <c r="V10" s="252"/>
      <c r="W10" s="252"/>
      <c r="X10" s="252"/>
      <c r="Y10" s="253"/>
    </row>
    <row r="11" spans="2:25" ht="17.399999999999999" x14ac:dyDescent="0.3">
      <c r="B11" s="215" t="s">
        <v>14</v>
      </c>
      <c r="C11" s="216"/>
      <c r="D11" s="216"/>
      <c r="E11" s="216"/>
      <c r="F11" s="217"/>
      <c r="G11" s="279"/>
      <c r="H11" s="279"/>
      <c r="I11" s="279"/>
      <c r="J11" s="279"/>
      <c r="K11" s="63"/>
      <c r="P11" s="19"/>
      <c r="Q11" s="39"/>
      <c r="R11" s="39"/>
      <c r="S11" s="39"/>
      <c r="T11" s="39"/>
      <c r="U11" s="39"/>
      <c r="V11" s="39"/>
      <c r="W11" s="39"/>
      <c r="X11" s="39"/>
      <c r="Y11" s="20"/>
    </row>
    <row r="12" spans="2:25" x14ac:dyDescent="0.3">
      <c r="B12" s="112" t="s">
        <v>15</v>
      </c>
      <c r="C12" s="106" t="s">
        <v>16</v>
      </c>
      <c r="D12" s="227" t="s">
        <v>17</v>
      </c>
      <c r="E12" s="228"/>
      <c r="F12" s="229"/>
      <c r="G12" s="280"/>
      <c r="H12" s="277"/>
      <c r="I12" s="277"/>
      <c r="J12" s="277"/>
      <c r="K12" s="58"/>
      <c r="P12" s="19"/>
      <c r="Q12" s="39"/>
      <c r="R12" s="39"/>
      <c r="S12" s="39"/>
      <c r="T12" s="39"/>
      <c r="U12" s="39"/>
      <c r="V12" s="39"/>
      <c r="W12" s="39"/>
      <c r="X12" s="39"/>
      <c r="Y12" s="20"/>
    </row>
    <row r="13" spans="2:25" x14ac:dyDescent="0.3">
      <c r="B13" s="53" t="s">
        <v>18</v>
      </c>
      <c r="C13" s="50"/>
      <c r="D13" s="230"/>
      <c r="E13" s="231"/>
      <c r="F13" s="232"/>
      <c r="G13" s="280"/>
      <c r="H13" s="277"/>
      <c r="I13" s="277"/>
      <c r="J13" s="277"/>
      <c r="K13" s="58"/>
      <c r="P13" s="19"/>
      <c r="Q13" s="39"/>
      <c r="R13" s="39"/>
      <c r="S13" s="39"/>
      <c r="T13" s="39"/>
      <c r="U13" s="39"/>
      <c r="V13" s="39"/>
      <c r="W13" s="39"/>
      <c r="X13" s="39"/>
      <c r="Y13" s="20"/>
    </row>
    <row r="14" spans="2:25" x14ac:dyDescent="0.3">
      <c r="B14" s="51" t="s">
        <v>1</v>
      </c>
      <c r="C14" s="114" t="str">
        <f>IF(D14="N/A","-","")</f>
        <v/>
      </c>
      <c r="D14" s="230" t="str">
        <f>IF(ISNUMBER(SEARCH("*Mega Pack*",D13)),"N/A",IF(ISNUMBER(SEARCH("*Gitter*",D13)),"N/A",IF(ISNUMBER(SEARCH("*KLAPA*",D13)),"N/A",IF(ISNUMBER(SEARCH("*DUPA*",D13)),"N/A",IF(ISNUMBER(SEARCH("*No*",D13)),"N/A","")))))</f>
        <v/>
      </c>
      <c r="E14" s="231" t="str">
        <f>IF(ISNUMBER(SEARCH("*Mega Pack*",#REF!)),"N/A",IF(ISNUMBER(SEARCH("*Gitter*",#REF!)),"N/A",IF(ISNUMBER(SEARCH("*DUPA*",#REF!)),"N/A",IF(ISNUMBER(SEARCH("*Non*",#REF!)),"N/A",""))))</f>
        <v/>
      </c>
      <c r="F14" s="232" t="str">
        <f>IF(ISNUMBER(SEARCH("*Mega Pack*",#REF!)),"N/A",IF(ISNUMBER(SEARCH("*Gitter*",#REF!)),"N/A",IF(ISNUMBER(SEARCH("*DUPA*",#REF!)),"N/A",IF(ISNUMBER(SEARCH("*Non*",#REF!)),"N/A",""))))</f>
        <v/>
      </c>
      <c r="G14" s="280"/>
      <c r="H14" s="277"/>
      <c r="I14" s="277"/>
      <c r="J14" s="277"/>
      <c r="K14" s="58"/>
      <c r="N14" s="168"/>
      <c r="P14" s="19"/>
      <c r="Q14" s="39"/>
      <c r="R14" s="39"/>
      <c r="S14" s="39"/>
      <c r="T14" s="39"/>
      <c r="U14" s="39"/>
      <c r="V14" s="39"/>
      <c r="W14" s="39"/>
      <c r="X14" s="39"/>
      <c r="Y14" s="20"/>
    </row>
    <row r="15" spans="2:25" ht="16.2" thickBot="1" x14ac:dyDescent="0.35">
      <c r="B15" s="93" t="s">
        <v>19</v>
      </c>
      <c r="C15" s="85" t="e">
        <f>IF(D14="N/A","-",ROUNDUP(C13/C14,0))</f>
        <v>#VALUE!</v>
      </c>
      <c r="D15" s="233" t="s">
        <v>20</v>
      </c>
      <c r="E15" s="234"/>
      <c r="F15" s="235"/>
      <c r="G15" s="280"/>
      <c r="H15" s="280"/>
      <c r="I15" s="281"/>
      <c r="J15" s="281"/>
      <c r="K15" s="60"/>
      <c r="P15" s="19"/>
      <c r="Q15" s="39"/>
      <c r="R15" s="39"/>
      <c r="S15" s="39"/>
      <c r="T15" s="39"/>
      <c r="U15" s="39"/>
      <c r="V15" s="39"/>
      <c r="W15" s="39"/>
      <c r="X15" s="39"/>
      <c r="Y15" s="20"/>
    </row>
    <row r="16" spans="2:25" ht="15" customHeight="1" thickBot="1" x14ac:dyDescent="0.35">
      <c r="B16" s="61"/>
      <c r="C16" s="280"/>
      <c r="D16" s="280"/>
      <c r="E16" s="280"/>
      <c r="F16" s="280"/>
      <c r="G16" s="280"/>
      <c r="H16" s="281"/>
      <c r="I16" s="281"/>
      <c r="J16" s="281"/>
      <c r="K16" s="60"/>
      <c r="P16" s="19"/>
      <c r="Q16" s="39"/>
      <c r="R16" s="42"/>
      <c r="S16" s="39"/>
      <c r="T16" s="39"/>
      <c r="U16" s="39"/>
      <c r="V16" s="39"/>
      <c r="W16" s="39"/>
      <c r="X16" s="39"/>
      <c r="Y16" s="20"/>
    </row>
    <row r="17" spans="1:25" ht="17.399999999999999" x14ac:dyDescent="0.3">
      <c r="B17" s="215" t="s">
        <v>21</v>
      </c>
      <c r="C17" s="216"/>
      <c r="D17" s="216"/>
      <c r="E17" s="216"/>
      <c r="F17" s="216"/>
      <c r="G17" s="216"/>
      <c r="H17" s="216"/>
      <c r="I17" s="216"/>
      <c r="J17" s="216"/>
      <c r="K17" s="217"/>
      <c r="P17" s="19"/>
      <c r="Q17" s="39"/>
      <c r="R17" s="39"/>
      <c r="S17" s="39"/>
      <c r="T17" s="39"/>
      <c r="U17" s="39"/>
      <c r="V17" s="39"/>
      <c r="W17" s="39"/>
      <c r="X17" s="39"/>
      <c r="Y17" s="20"/>
    </row>
    <row r="18" spans="1:25" x14ac:dyDescent="0.3">
      <c r="B18" s="236" t="s">
        <v>15</v>
      </c>
      <c r="C18" s="227" t="s">
        <v>22</v>
      </c>
      <c r="D18" s="228"/>
      <c r="E18" s="238"/>
      <c r="F18" s="227" t="s">
        <v>23</v>
      </c>
      <c r="G18" s="228"/>
      <c r="H18" s="238"/>
      <c r="I18" s="239" t="s">
        <v>24</v>
      </c>
      <c r="J18" s="241" t="s">
        <v>25</v>
      </c>
      <c r="K18" s="242"/>
      <c r="P18" s="19"/>
      <c r="Q18" s="39"/>
      <c r="R18" s="39"/>
      <c r="S18" s="39"/>
      <c r="T18" s="39"/>
      <c r="U18" s="39"/>
      <c r="V18" s="39"/>
      <c r="W18" s="39"/>
      <c r="X18" s="39"/>
      <c r="Y18" s="20"/>
    </row>
    <row r="19" spans="1:25" x14ac:dyDescent="0.3">
      <c r="B19" s="237"/>
      <c r="C19" s="106" t="s">
        <v>26</v>
      </c>
      <c r="D19" s="106" t="s">
        <v>27</v>
      </c>
      <c r="E19" s="106" t="s">
        <v>28</v>
      </c>
      <c r="F19" s="106" t="s">
        <v>26</v>
      </c>
      <c r="G19" s="106" t="s">
        <v>27</v>
      </c>
      <c r="H19" s="106" t="s">
        <v>28</v>
      </c>
      <c r="I19" s="240"/>
      <c r="J19" s="243"/>
      <c r="K19" s="244"/>
      <c r="P19" s="19"/>
      <c r="Q19" s="39"/>
      <c r="R19" s="39"/>
      <c r="S19" s="39"/>
      <c r="T19" s="39"/>
      <c r="U19" s="39"/>
      <c r="V19" s="39"/>
      <c r="W19" s="39"/>
      <c r="X19" s="39"/>
      <c r="Y19" s="20"/>
    </row>
    <row r="20" spans="1:25" x14ac:dyDescent="0.3">
      <c r="B20" s="94" t="s">
        <v>18</v>
      </c>
      <c r="C20" s="50" t="e">
        <f>VLOOKUP(D13,'Packaging Types'!$A$3:$E$65,2,0)</f>
        <v>#N/A</v>
      </c>
      <c r="D20" s="50" t="e">
        <f>VLOOKUP(D13,'Packaging Types'!$A$3:$E$65,3,0)</f>
        <v>#N/A</v>
      </c>
      <c r="E20" s="50" t="e">
        <f>VLOOKUP(D13,'Packaging Types'!$A$3:$E$65,4,0)</f>
        <v>#N/A</v>
      </c>
      <c r="F20" s="50" t="e">
        <f>VLOOKUP($D$13,'Packaging Types'!$A$3:$J$65,6,0)</f>
        <v>#N/A</v>
      </c>
      <c r="G20" s="50" t="e">
        <f>VLOOKUP($D$13,'Packaging Types'!$A$3:$J$65,7,0)</f>
        <v>#N/A</v>
      </c>
      <c r="H20" s="50" t="e">
        <f>VLOOKUP($D$13,'Packaging Types'!$A$3:$J$65,8,0)</f>
        <v>#N/A</v>
      </c>
      <c r="I20" s="35" t="e">
        <f>ROUNDUP((C20*D20*E20)/1000000,1)</f>
        <v>#N/A</v>
      </c>
      <c r="J20" s="205" t="e">
        <f>IF(D14="N/A",SUM(K27:K35)+(J22*C13),SUM(K27:K35)+(J21*C15))</f>
        <v>#N/A</v>
      </c>
      <c r="K20" s="206"/>
      <c r="P20" s="21"/>
      <c r="Q20" s="39"/>
      <c r="R20" s="39"/>
      <c r="S20" s="39"/>
      <c r="T20" s="39"/>
      <c r="U20" s="39"/>
      <c r="V20" s="39"/>
      <c r="W20" s="39"/>
      <c r="X20" s="39"/>
      <c r="Y20" s="20"/>
    </row>
    <row r="21" spans="1:25" x14ac:dyDescent="0.3">
      <c r="B21" s="95" t="s">
        <v>1</v>
      </c>
      <c r="C21" s="114" t="e">
        <f>VLOOKUP(D14,'Packaging Types'!$A$3:$E$65,2,0)</f>
        <v>#N/A</v>
      </c>
      <c r="D21" s="114" t="e">
        <f>VLOOKUP(D14,'Packaging Types'!$A$3:$E$65,3,0)</f>
        <v>#N/A</v>
      </c>
      <c r="E21" s="114" t="e">
        <f>VLOOKUP(D14,'Packaging Types'!$A$3:$E$65,4,0)</f>
        <v>#N/A</v>
      </c>
      <c r="F21" s="114" t="e">
        <f>VLOOKUP($D$14,'Packaging Types'!$A$3:$J$65,6,0)</f>
        <v>#N/A</v>
      </c>
      <c r="G21" s="114" t="e">
        <f>VLOOKUP($D$14,'Packaging Types'!$A$3:$J$65,7,0)</f>
        <v>#N/A</v>
      </c>
      <c r="H21" s="114" t="e">
        <f>VLOOKUP($D$14,'Packaging Types'!$A$3:$J$65,8,0)</f>
        <v>#N/A</v>
      </c>
      <c r="I21" s="34" t="e">
        <f>IF(D14="N/A","-",ROUNDUP((C21*D21*E21)/1000000,1))</f>
        <v>#N/A</v>
      </c>
      <c r="J21" s="205" t="e">
        <f>IF(D14="N/A","-",SUM(K39:K43)+(J22*C14))</f>
        <v>#N/A</v>
      </c>
      <c r="K21" s="206"/>
      <c r="P21" s="19"/>
      <c r="Q21" s="39"/>
      <c r="R21" s="39"/>
      <c r="S21" s="39"/>
      <c r="T21" s="39"/>
      <c r="U21" s="39"/>
      <c r="V21" s="39"/>
      <c r="W21" s="39"/>
      <c r="X21" s="39"/>
      <c r="Y21" s="20"/>
    </row>
    <row r="22" spans="1:25" ht="16.2" thickBot="1" x14ac:dyDescent="0.35">
      <c r="A22" s="15"/>
      <c r="B22" s="96" t="s">
        <v>29</v>
      </c>
      <c r="C22" s="85"/>
      <c r="D22" s="85"/>
      <c r="E22" s="85"/>
      <c r="F22" s="49" t="s">
        <v>20</v>
      </c>
      <c r="G22" s="49" t="s">
        <v>20</v>
      </c>
      <c r="H22" s="49" t="s">
        <v>20</v>
      </c>
      <c r="I22" s="273">
        <f>(C22*D22*E22)/1000000</f>
        <v>0</v>
      </c>
      <c r="J22" s="207"/>
      <c r="K22" s="208"/>
      <c r="P22" s="19"/>
      <c r="Q22" s="39"/>
      <c r="R22" s="39"/>
      <c r="S22" s="39"/>
      <c r="T22" s="39"/>
      <c r="U22" s="39"/>
      <c r="V22" s="39"/>
      <c r="W22" s="39"/>
      <c r="X22" s="39"/>
      <c r="Y22" s="20"/>
    </row>
    <row r="23" spans="1:25" ht="16.2" thickBot="1" x14ac:dyDescent="0.35">
      <c r="B23" s="61"/>
      <c r="C23" s="280"/>
      <c r="D23" s="280"/>
      <c r="E23" s="280"/>
      <c r="F23" s="280"/>
      <c r="G23" s="280"/>
      <c r="H23" s="276"/>
      <c r="I23" s="276"/>
      <c r="J23" s="276"/>
      <c r="K23" s="29"/>
      <c r="P23" s="209"/>
      <c r="Q23" s="210"/>
      <c r="R23" s="210"/>
      <c r="S23" s="210"/>
      <c r="T23" s="210"/>
      <c r="U23" s="210"/>
      <c r="V23" s="210"/>
      <c r="W23" s="210"/>
      <c r="X23" s="210"/>
      <c r="Y23" s="211"/>
    </row>
    <row r="24" spans="1:25" s="11" customFormat="1" ht="21.6" thickBot="1" x14ac:dyDescent="0.35">
      <c r="B24" s="212" t="s">
        <v>30</v>
      </c>
      <c r="C24" s="213"/>
      <c r="D24" s="213"/>
      <c r="E24" s="213"/>
      <c r="F24" s="213"/>
      <c r="G24" s="213"/>
      <c r="H24" s="213"/>
      <c r="I24" s="213"/>
      <c r="J24" s="213"/>
      <c r="K24" s="214"/>
      <c r="P24" s="212" t="s">
        <v>18</v>
      </c>
      <c r="Q24" s="213"/>
      <c r="R24" s="213"/>
      <c r="S24" s="213"/>
      <c r="T24" s="213"/>
      <c r="U24" s="213"/>
      <c r="V24" s="213"/>
      <c r="W24" s="213"/>
      <c r="X24" s="213"/>
      <c r="Y24" s="214"/>
    </row>
    <row r="25" spans="1:25" ht="17.399999999999999" x14ac:dyDescent="0.3">
      <c r="B25" s="282" t="s">
        <v>31</v>
      </c>
      <c r="C25" s="275"/>
      <c r="D25" s="275"/>
      <c r="E25" s="275"/>
      <c r="F25" s="275"/>
      <c r="G25" s="275"/>
      <c r="H25" s="275"/>
      <c r="I25" s="275"/>
      <c r="J25" s="275"/>
      <c r="K25" s="283"/>
      <c r="N25" s="3"/>
      <c r="P25" s="19"/>
      <c r="Q25" s="39"/>
      <c r="R25" s="39"/>
      <c r="S25" s="39"/>
      <c r="T25" s="39"/>
      <c r="U25" s="39"/>
      <c r="V25" s="39"/>
      <c r="W25" s="39"/>
      <c r="X25" s="39"/>
      <c r="Y25" s="20"/>
    </row>
    <row r="26" spans="1:25" s="12" customFormat="1" ht="41.4" customHeight="1" x14ac:dyDescent="0.3">
      <c r="B26" s="173" t="s">
        <v>32</v>
      </c>
      <c r="C26" s="174" t="s">
        <v>33</v>
      </c>
      <c r="D26" s="174" t="s">
        <v>34</v>
      </c>
      <c r="E26" s="174" t="s">
        <v>35</v>
      </c>
      <c r="F26" s="174" t="s">
        <v>36</v>
      </c>
      <c r="G26" s="174" t="s">
        <v>37</v>
      </c>
      <c r="H26" s="174" t="s">
        <v>38</v>
      </c>
      <c r="I26" s="174" t="s">
        <v>39</v>
      </c>
      <c r="J26" s="174" t="s">
        <v>40</v>
      </c>
      <c r="K26" s="274" t="s">
        <v>25</v>
      </c>
      <c r="N26" s="41"/>
      <c r="P26" s="22"/>
      <c r="Q26" s="40"/>
      <c r="R26" s="40"/>
      <c r="S26" s="40"/>
      <c r="T26" s="40"/>
      <c r="U26" s="40"/>
      <c r="V26" s="40"/>
      <c r="W26" s="40"/>
      <c r="X26" s="40"/>
      <c r="Y26" s="23"/>
    </row>
    <row r="27" spans="1:25" ht="15" customHeight="1" x14ac:dyDescent="0.3">
      <c r="B27" s="97">
        <f>D13</f>
        <v>0</v>
      </c>
      <c r="C27" s="114" t="e">
        <f>VLOOKUP($B$27,'Packaging Types'!$A$1:$S$108,11,FALSE)</f>
        <v>#N/A</v>
      </c>
      <c r="D27" s="114" t="e">
        <f>VLOOKUP($B$27,'Packaging Types'!$A$1:$S$108,12,FALSE)</f>
        <v>#N/A</v>
      </c>
      <c r="E27" s="114" t="e">
        <f>VLOOKUP($B$27,'Packaging Types'!$A$1:$S$108,13,FALSE)</f>
        <v>#N/A</v>
      </c>
      <c r="F27" s="114" t="e">
        <f>VLOOKUP($B$27,'Packaging Types'!$A$1:$S$108,14,FALSE)</f>
        <v>#N/A</v>
      </c>
      <c r="G27" s="114" t="e">
        <f>VLOOKUP($B$27,'Packaging Types'!$A$1:$S$108,15,FALSE)</f>
        <v>#N/A</v>
      </c>
      <c r="H27" s="114" t="e">
        <f>VLOOKUP($B$27,'Packaging Types'!$A$1:$S$108,16,FALSE)</f>
        <v>#N/A</v>
      </c>
      <c r="I27" s="114" t="e">
        <f>VLOOKUP($B$27,'Packaging Types'!$A$1:$S$108,17,FALSE)</f>
        <v>#N/A</v>
      </c>
      <c r="J27" s="34" t="e">
        <f>VLOOKUP($B$27,'Packaging Types'!$A$1:$S$108,18,FALSE)</f>
        <v>#N/A</v>
      </c>
      <c r="K27" s="36" t="e">
        <f>IF(C27="No",0,J27)</f>
        <v>#N/A</v>
      </c>
      <c r="P27" s="19"/>
      <c r="Q27" s="39"/>
      <c r="R27" s="39"/>
      <c r="S27" s="39"/>
      <c r="T27" s="39"/>
      <c r="U27" s="39"/>
      <c r="V27" s="39"/>
      <c r="W27" s="39"/>
      <c r="X27" s="39"/>
      <c r="Y27" s="20"/>
    </row>
    <row r="28" spans="1:25" ht="15" customHeight="1" x14ac:dyDescent="0.3">
      <c r="B28" s="51" t="s">
        <v>41</v>
      </c>
      <c r="C28" s="109"/>
      <c r="D28" s="109" t="str">
        <f t="shared" ref="D28:J28" si="0">IF($C$28="No","-","")</f>
        <v/>
      </c>
      <c r="E28" s="109" t="str">
        <f t="shared" si="0"/>
        <v/>
      </c>
      <c r="F28" s="109" t="str">
        <f t="shared" si="0"/>
        <v/>
      </c>
      <c r="G28" s="109" t="str">
        <f t="shared" si="0"/>
        <v/>
      </c>
      <c r="H28" s="109" t="str">
        <f t="shared" si="0"/>
        <v/>
      </c>
      <c r="I28" s="109" t="str">
        <f t="shared" si="0"/>
        <v/>
      </c>
      <c r="J28" s="88" t="str">
        <f t="shared" si="0"/>
        <v/>
      </c>
      <c r="K28" s="36" t="e">
        <f t="shared" ref="K28:K35" si="1">IF(C28="No",0,J28*G28)</f>
        <v>#VALUE!</v>
      </c>
      <c r="P28" s="19"/>
      <c r="Q28" s="39"/>
      <c r="R28" s="39"/>
      <c r="S28" s="39"/>
      <c r="T28" s="39"/>
      <c r="U28" s="39"/>
      <c r="V28" s="39"/>
      <c r="W28" s="39"/>
      <c r="X28" s="39"/>
      <c r="Y28" s="20"/>
    </row>
    <row r="29" spans="1:25" ht="15" customHeight="1" x14ac:dyDescent="0.3">
      <c r="B29" s="51" t="s">
        <v>42</v>
      </c>
      <c r="C29" s="109"/>
      <c r="D29" s="109" t="str">
        <f t="shared" ref="D29:J29" si="2">IF($C$29="No","-","")</f>
        <v/>
      </c>
      <c r="E29" s="109" t="str">
        <f t="shared" si="2"/>
        <v/>
      </c>
      <c r="F29" s="109" t="str">
        <f t="shared" si="2"/>
        <v/>
      </c>
      <c r="G29" s="109" t="str">
        <f t="shared" si="2"/>
        <v/>
      </c>
      <c r="H29" s="109" t="str">
        <f t="shared" si="2"/>
        <v/>
      </c>
      <c r="I29" s="109" t="str">
        <f t="shared" si="2"/>
        <v/>
      </c>
      <c r="J29" s="88" t="str">
        <f t="shared" si="2"/>
        <v/>
      </c>
      <c r="K29" s="36" t="e">
        <f t="shared" si="1"/>
        <v>#VALUE!</v>
      </c>
      <c r="P29" s="19"/>
      <c r="Q29" s="39"/>
      <c r="R29" s="39"/>
      <c r="S29" s="39"/>
      <c r="T29" s="39"/>
      <c r="U29" s="39"/>
      <c r="V29" s="39"/>
      <c r="W29" s="39"/>
      <c r="X29" s="39"/>
      <c r="Y29" s="20"/>
    </row>
    <row r="30" spans="1:25" ht="15" customHeight="1" x14ac:dyDescent="0.3">
      <c r="B30" s="51" t="s">
        <v>43</v>
      </c>
      <c r="C30" s="109"/>
      <c r="D30" s="109" t="str">
        <f t="shared" ref="D30:J30" si="3">IF($C$30="No","-","")</f>
        <v/>
      </c>
      <c r="E30" s="109" t="str">
        <f t="shared" si="3"/>
        <v/>
      </c>
      <c r="F30" s="109" t="str">
        <f t="shared" si="3"/>
        <v/>
      </c>
      <c r="G30" s="109" t="str">
        <f t="shared" si="3"/>
        <v/>
      </c>
      <c r="H30" s="109" t="str">
        <f t="shared" si="3"/>
        <v/>
      </c>
      <c r="I30" s="109" t="str">
        <f t="shared" si="3"/>
        <v/>
      </c>
      <c r="J30" s="88" t="str">
        <f t="shared" si="3"/>
        <v/>
      </c>
      <c r="K30" s="36" t="e">
        <f t="shared" si="1"/>
        <v>#VALUE!</v>
      </c>
      <c r="P30" s="19"/>
      <c r="Q30" s="39"/>
      <c r="R30" s="39"/>
      <c r="S30" s="39"/>
      <c r="T30" s="39"/>
      <c r="U30" s="39"/>
      <c r="V30" s="39"/>
      <c r="W30" s="39"/>
      <c r="X30" s="39"/>
      <c r="Y30" s="20"/>
    </row>
    <row r="31" spans="1:25" ht="15" customHeight="1" x14ac:dyDescent="0.3">
      <c r="B31" s="51" t="s">
        <v>44</v>
      </c>
      <c r="C31" s="109"/>
      <c r="D31" s="109" t="str">
        <f t="shared" ref="D31:J31" si="4">IF($C$31="No","-","")</f>
        <v/>
      </c>
      <c r="E31" s="109" t="str">
        <f t="shared" si="4"/>
        <v/>
      </c>
      <c r="F31" s="109" t="str">
        <f t="shared" si="4"/>
        <v/>
      </c>
      <c r="G31" s="109" t="str">
        <f t="shared" si="4"/>
        <v/>
      </c>
      <c r="H31" s="109" t="str">
        <f t="shared" si="4"/>
        <v/>
      </c>
      <c r="I31" s="109" t="str">
        <f t="shared" si="4"/>
        <v/>
      </c>
      <c r="J31" s="88" t="str">
        <f t="shared" si="4"/>
        <v/>
      </c>
      <c r="K31" s="36" t="e">
        <f t="shared" si="1"/>
        <v>#VALUE!</v>
      </c>
      <c r="P31" s="19"/>
      <c r="Q31" s="39"/>
      <c r="R31" s="39"/>
      <c r="S31" s="39"/>
      <c r="T31" s="39"/>
      <c r="U31" s="39"/>
      <c r="V31" s="39"/>
      <c r="W31" s="39"/>
      <c r="X31" s="39"/>
      <c r="Y31" s="20"/>
    </row>
    <row r="32" spans="1:25" ht="15" customHeight="1" x14ac:dyDescent="0.3">
      <c r="B32" s="51" t="s">
        <v>45</v>
      </c>
      <c r="C32" s="109"/>
      <c r="D32" s="109" t="str">
        <f t="shared" ref="D32:J32" si="5">IF($C$32="No","-","")</f>
        <v/>
      </c>
      <c r="E32" s="109" t="str">
        <f t="shared" si="5"/>
        <v/>
      </c>
      <c r="F32" s="109" t="str">
        <f t="shared" si="5"/>
        <v/>
      </c>
      <c r="G32" s="109" t="str">
        <f t="shared" si="5"/>
        <v/>
      </c>
      <c r="H32" s="109" t="str">
        <f t="shared" si="5"/>
        <v/>
      </c>
      <c r="I32" s="109" t="str">
        <f t="shared" si="5"/>
        <v/>
      </c>
      <c r="J32" s="88" t="str">
        <f t="shared" si="5"/>
        <v/>
      </c>
      <c r="K32" s="36" t="e">
        <f t="shared" si="1"/>
        <v>#VALUE!</v>
      </c>
      <c r="P32" s="19"/>
      <c r="Q32" s="39"/>
      <c r="R32" s="39"/>
      <c r="S32" s="39"/>
      <c r="T32" s="39"/>
      <c r="U32" s="39"/>
      <c r="V32" s="39"/>
      <c r="W32" s="39"/>
      <c r="X32" s="39"/>
      <c r="Y32" s="20"/>
    </row>
    <row r="33" spans="2:25" ht="15" customHeight="1" x14ac:dyDescent="0.3">
      <c r="B33" s="51" t="s">
        <v>46</v>
      </c>
      <c r="C33" s="109"/>
      <c r="D33" s="109" t="str">
        <f t="shared" ref="D33:J33" si="6">IF($C$33="No","-","")</f>
        <v/>
      </c>
      <c r="E33" s="109" t="str">
        <f t="shared" si="6"/>
        <v/>
      </c>
      <c r="F33" s="109" t="str">
        <f t="shared" si="6"/>
        <v/>
      </c>
      <c r="G33" s="109" t="str">
        <f t="shared" si="6"/>
        <v/>
      </c>
      <c r="H33" s="109" t="str">
        <f t="shared" si="6"/>
        <v/>
      </c>
      <c r="I33" s="109" t="str">
        <f t="shared" si="6"/>
        <v/>
      </c>
      <c r="J33" s="88" t="str">
        <f t="shared" si="6"/>
        <v/>
      </c>
      <c r="K33" s="36" t="e">
        <f t="shared" si="1"/>
        <v>#VALUE!</v>
      </c>
      <c r="P33" s="19"/>
      <c r="Q33" s="39"/>
      <c r="R33" s="39"/>
      <c r="S33" s="39"/>
      <c r="T33" s="39"/>
      <c r="U33" s="39"/>
      <c r="V33" s="39"/>
      <c r="W33" s="39"/>
      <c r="X33" s="39"/>
      <c r="Y33" s="20"/>
    </row>
    <row r="34" spans="2:25" ht="15" customHeight="1" x14ac:dyDescent="0.3">
      <c r="B34" s="51" t="s">
        <v>47</v>
      </c>
      <c r="C34" s="109"/>
      <c r="D34" s="109" t="str">
        <f t="shared" ref="D34:J34" si="7">IF($C$34="No","-","")</f>
        <v/>
      </c>
      <c r="E34" s="109" t="str">
        <f t="shared" si="7"/>
        <v/>
      </c>
      <c r="F34" s="109" t="str">
        <f t="shared" si="7"/>
        <v/>
      </c>
      <c r="G34" s="109" t="str">
        <f t="shared" si="7"/>
        <v/>
      </c>
      <c r="H34" s="109" t="str">
        <f t="shared" si="7"/>
        <v/>
      </c>
      <c r="I34" s="109" t="str">
        <f t="shared" si="7"/>
        <v/>
      </c>
      <c r="J34" s="88" t="str">
        <f t="shared" si="7"/>
        <v/>
      </c>
      <c r="K34" s="36" t="e">
        <f t="shared" si="1"/>
        <v>#VALUE!</v>
      </c>
      <c r="P34" s="19"/>
      <c r="Q34" s="39"/>
      <c r="R34" s="39"/>
      <c r="S34" s="39"/>
      <c r="T34" s="39"/>
      <c r="U34" s="39"/>
      <c r="V34" s="39"/>
      <c r="W34" s="39"/>
      <c r="X34" s="39"/>
      <c r="Y34" s="20"/>
    </row>
    <row r="35" spans="2:25" ht="15" customHeight="1" thickBot="1" x14ac:dyDescent="0.35">
      <c r="B35" s="93" t="s">
        <v>48</v>
      </c>
      <c r="C35" s="47"/>
      <c r="D35" s="47" t="str">
        <f t="shared" ref="D35:J35" si="8">IF($C$35="No","-","")</f>
        <v/>
      </c>
      <c r="E35" s="47" t="str">
        <f t="shared" si="8"/>
        <v/>
      </c>
      <c r="F35" s="47" t="str">
        <f t="shared" si="8"/>
        <v/>
      </c>
      <c r="G35" s="47" t="str">
        <f t="shared" si="8"/>
        <v/>
      </c>
      <c r="H35" s="47" t="str">
        <f t="shared" si="8"/>
        <v/>
      </c>
      <c r="I35" s="47" t="str">
        <f t="shared" si="8"/>
        <v/>
      </c>
      <c r="J35" s="89" t="str">
        <f t="shared" si="8"/>
        <v/>
      </c>
      <c r="K35" s="48" t="e">
        <f t="shared" si="1"/>
        <v>#VALUE!</v>
      </c>
      <c r="P35" s="19"/>
      <c r="Q35" s="39"/>
      <c r="R35" s="39"/>
      <c r="S35" s="39"/>
      <c r="T35" s="39"/>
      <c r="U35" s="39"/>
      <c r="V35" s="39"/>
      <c r="W35" s="39"/>
      <c r="X35" s="39"/>
      <c r="Y35" s="20"/>
    </row>
    <row r="36" spans="2:25" ht="15" customHeight="1" thickBot="1" x14ac:dyDescent="0.35">
      <c r="B36" s="64"/>
      <c r="C36" s="284"/>
      <c r="D36" s="284"/>
      <c r="E36" s="284"/>
      <c r="F36" s="285"/>
      <c r="G36" s="286"/>
      <c r="H36" s="287"/>
      <c r="I36" s="288"/>
      <c r="J36" s="289"/>
      <c r="K36" s="70"/>
      <c r="P36" s="19"/>
      <c r="Q36" s="39"/>
      <c r="R36" s="39"/>
      <c r="S36" s="39"/>
      <c r="T36" s="39"/>
      <c r="U36" s="39"/>
      <c r="V36" s="39"/>
      <c r="W36" s="39"/>
      <c r="X36" s="39"/>
      <c r="Y36" s="20"/>
    </row>
    <row r="37" spans="2:25" ht="17.399999999999999" x14ac:dyDescent="0.3">
      <c r="B37" s="215" t="s">
        <v>49</v>
      </c>
      <c r="C37" s="216"/>
      <c r="D37" s="216"/>
      <c r="E37" s="216"/>
      <c r="F37" s="216"/>
      <c r="G37" s="216"/>
      <c r="H37" s="216"/>
      <c r="I37" s="216"/>
      <c r="J37" s="216"/>
      <c r="K37" s="217"/>
      <c r="P37" s="19"/>
      <c r="Q37" s="39"/>
      <c r="R37" s="39"/>
      <c r="S37" s="39"/>
      <c r="T37" s="39"/>
      <c r="U37" s="39"/>
      <c r="V37" s="39"/>
      <c r="W37" s="39"/>
      <c r="X37" s="39"/>
      <c r="Y37" s="20"/>
    </row>
    <row r="38" spans="2:25" s="12" customFormat="1" ht="40.950000000000003" customHeight="1" x14ac:dyDescent="0.3">
      <c r="B38" s="112" t="s">
        <v>32</v>
      </c>
      <c r="C38" s="79" t="s">
        <v>33</v>
      </c>
      <c r="D38" s="79" t="s">
        <v>34</v>
      </c>
      <c r="E38" s="107" t="s">
        <v>35</v>
      </c>
      <c r="F38" s="79" t="s">
        <v>36</v>
      </c>
      <c r="G38" s="79" t="s">
        <v>50</v>
      </c>
      <c r="H38" s="79" t="s">
        <v>38</v>
      </c>
      <c r="I38" s="79" t="s">
        <v>39</v>
      </c>
      <c r="J38" s="79" t="s">
        <v>40</v>
      </c>
      <c r="K38" s="80" t="s">
        <v>25</v>
      </c>
      <c r="P38" s="22"/>
      <c r="Q38" s="40"/>
      <c r="R38" s="40"/>
      <c r="S38" s="40"/>
      <c r="T38" s="40"/>
      <c r="U38" s="40"/>
      <c r="V38" s="40"/>
      <c r="W38" s="40"/>
      <c r="X38" s="40"/>
      <c r="Y38" s="23"/>
    </row>
    <row r="39" spans="2:25" ht="15" customHeight="1" x14ac:dyDescent="0.3">
      <c r="B39" s="97" t="str">
        <f>D14</f>
        <v/>
      </c>
      <c r="C39" s="114" t="e">
        <f>IF($D$14="N/A","No",VLOOKUP($B$39,'Packaging Types'!$A$1:$S$108,11,FALSE))</f>
        <v>#N/A</v>
      </c>
      <c r="D39" s="114" t="e">
        <f>VLOOKUP($B$39,'Packaging Types'!$A$1:$S$108,12,FALSE)</f>
        <v>#N/A</v>
      </c>
      <c r="E39" s="114" t="e">
        <f>VLOOKUP($B$39,'Packaging Types'!$A$1:$S$108,13,FALSE)</f>
        <v>#N/A</v>
      </c>
      <c r="F39" s="114" t="e">
        <f>VLOOKUP($B$39,'Packaging Types'!$A$1:$S$108,14,FALSE)</f>
        <v>#N/A</v>
      </c>
      <c r="G39" s="114" t="e">
        <f>VLOOKUP($B$39,'Packaging Types'!$A$1:$S$108,15,FALSE)</f>
        <v>#N/A</v>
      </c>
      <c r="H39" s="114" t="e">
        <f>VLOOKUP($B$39,'Packaging Types'!$A$1:$S$108,16,FALSE)</f>
        <v>#N/A</v>
      </c>
      <c r="I39" s="114" t="e">
        <f>VLOOKUP($B$39,'Packaging Types'!$A$1:$S$108,17,FALSE)</f>
        <v>#N/A</v>
      </c>
      <c r="J39" s="34" t="e">
        <f>VLOOKUP($B$39,'Packaging Types'!$A$1:$S$108,18,FALSE)</f>
        <v>#N/A</v>
      </c>
      <c r="K39" s="36" t="e">
        <f>IF(C39="No","0",J39)</f>
        <v>#N/A</v>
      </c>
      <c r="M39" s="4"/>
      <c r="P39" s="19"/>
      <c r="Q39" s="39"/>
      <c r="R39" s="39"/>
      <c r="S39" s="39"/>
      <c r="T39" s="39"/>
      <c r="U39" s="39"/>
      <c r="V39" s="39"/>
      <c r="W39" s="39"/>
      <c r="X39" s="39"/>
      <c r="Y39" s="20"/>
    </row>
    <row r="40" spans="2:25" ht="15" customHeight="1" x14ac:dyDescent="0.3">
      <c r="B40" s="51" t="s">
        <v>41</v>
      </c>
      <c r="C40" s="109" t="str">
        <f>IF($D$14="N/A","No","")</f>
        <v/>
      </c>
      <c r="D40" s="109" t="str">
        <f t="shared" ref="D40:J40" si="9">IF($C$40="No","-","")</f>
        <v/>
      </c>
      <c r="E40" s="109" t="str">
        <f t="shared" si="9"/>
        <v/>
      </c>
      <c r="F40" s="109" t="str">
        <f t="shared" si="9"/>
        <v/>
      </c>
      <c r="G40" s="109" t="str">
        <f t="shared" si="9"/>
        <v/>
      </c>
      <c r="H40" s="109" t="str">
        <f t="shared" si="9"/>
        <v/>
      </c>
      <c r="I40" s="109" t="str">
        <f t="shared" si="9"/>
        <v/>
      </c>
      <c r="J40" s="88" t="str">
        <f t="shared" si="9"/>
        <v/>
      </c>
      <c r="K40" s="36" t="e">
        <f t="shared" ref="K40:K43" si="10">IF(C40="No","0",J40*G40)</f>
        <v>#VALUE!</v>
      </c>
      <c r="P40" s="19"/>
      <c r="Q40" s="39"/>
      <c r="R40" s="39"/>
      <c r="S40" s="39"/>
      <c r="T40" s="39"/>
      <c r="U40" s="39"/>
      <c r="V40" s="39"/>
      <c r="W40" s="39"/>
      <c r="X40" s="39"/>
      <c r="Y40" s="20"/>
    </row>
    <row r="41" spans="2:25" ht="15" customHeight="1" x14ac:dyDescent="0.3">
      <c r="B41" s="51" t="s">
        <v>42</v>
      </c>
      <c r="C41" s="109" t="str">
        <f>IF($D$14="N/A","No","")</f>
        <v/>
      </c>
      <c r="D41" s="109" t="str">
        <f>IF($C$41="No","-","")</f>
        <v/>
      </c>
      <c r="E41" s="109" t="str">
        <f>IF($C$41="No","-","")</f>
        <v/>
      </c>
      <c r="F41" s="109" t="str">
        <f>IF($C$41="No","-","")</f>
        <v/>
      </c>
      <c r="G41" s="109" t="str">
        <f>IF($C$41="No","-","")</f>
        <v/>
      </c>
      <c r="H41" s="109" t="str">
        <f t="shared" ref="H41" si="11">IF($C$41="No","-","")</f>
        <v/>
      </c>
      <c r="I41" s="109" t="str">
        <f>IF($C$41="No","-","")</f>
        <v/>
      </c>
      <c r="J41" s="88" t="str">
        <f>IF($C$41="No","-","")</f>
        <v/>
      </c>
      <c r="K41" s="36" t="e">
        <f t="shared" si="10"/>
        <v>#VALUE!</v>
      </c>
      <c r="P41" s="19"/>
      <c r="Q41" s="39"/>
      <c r="R41" s="39"/>
      <c r="S41" s="39"/>
      <c r="T41" s="39"/>
      <c r="U41" s="39"/>
      <c r="V41" s="39"/>
      <c r="W41" s="39"/>
      <c r="X41" s="39"/>
      <c r="Y41" s="20"/>
    </row>
    <row r="42" spans="2:25" ht="15" customHeight="1" x14ac:dyDescent="0.3">
      <c r="B42" s="99" t="s">
        <v>51</v>
      </c>
      <c r="C42" s="109" t="str">
        <f>IF($D$14="N/A","No","")</f>
        <v/>
      </c>
      <c r="D42" s="109" t="str">
        <f t="shared" ref="D42:J42" si="12">IF($C$42="No","-","")</f>
        <v/>
      </c>
      <c r="E42" s="109" t="str">
        <f t="shared" si="12"/>
        <v/>
      </c>
      <c r="F42" s="109" t="str">
        <f t="shared" si="12"/>
        <v/>
      </c>
      <c r="G42" s="109" t="str">
        <f t="shared" si="12"/>
        <v/>
      </c>
      <c r="H42" s="109" t="str">
        <f t="shared" si="12"/>
        <v/>
      </c>
      <c r="I42" s="109" t="str">
        <f t="shared" si="12"/>
        <v/>
      </c>
      <c r="J42" s="88" t="str">
        <f t="shared" si="12"/>
        <v/>
      </c>
      <c r="K42" s="36" t="e">
        <f t="shared" si="10"/>
        <v>#VALUE!</v>
      </c>
      <c r="P42" s="19"/>
      <c r="Q42" s="39"/>
      <c r="R42" s="39"/>
      <c r="S42" s="39"/>
      <c r="T42" s="39"/>
      <c r="U42" s="39"/>
      <c r="V42" s="39"/>
      <c r="W42" s="39"/>
      <c r="X42" s="39"/>
      <c r="Y42" s="20"/>
    </row>
    <row r="43" spans="2:25" ht="15" customHeight="1" thickBot="1" x14ac:dyDescent="0.35">
      <c r="B43" s="93" t="s">
        <v>48</v>
      </c>
      <c r="C43" s="47" t="str">
        <f>IF($D$14="N/A","No","")</f>
        <v/>
      </c>
      <c r="D43" s="47" t="str">
        <f t="shared" ref="D43:J43" si="13">IF($C$43="No","-","")</f>
        <v/>
      </c>
      <c r="E43" s="47" t="str">
        <f t="shared" si="13"/>
        <v/>
      </c>
      <c r="F43" s="47" t="str">
        <f t="shared" si="13"/>
        <v/>
      </c>
      <c r="G43" s="47" t="str">
        <f t="shared" si="13"/>
        <v/>
      </c>
      <c r="H43" s="47" t="str">
        <f t="shared" si="13"/>
        <v/>
      </c>
      <c r="I43" s="47" t="str">
        <f t="shared" si="13"/>
        <v/>
      </c>
      <c r="J43" s="89" t="str">
        <f t="shared" si="13"/>
        <v/>
      </c>
      <c r="K43" s="48" t="e">
        <f t="shared" si="10"/>
        <v>#VALUE!</v>
      </c>
      <c r="P43" s="19"/>
      <c r="Q43" s="39"/>
      <c r="R43" s="39"/>
      <c r="S43" s="39"/>
      <c r="T43" s="39"/>
      <c r="U43" s="39"/>
      <c r="V43" s="39"/>
      <c r="W43" s="39"/>
      <c r="X43" s="39"/>
      <c r="Y43" s="20"/>
    </row>
    <row r="44" spans="2:25" ht="16.2" thickBot="1" x14ac:dyDescent="0.35">
      <c r="B44" s="64"/>
      <c r="C44" s="285"/>
      <c r="D44" s="285"/>
      <c r="E44" s="285"/>
      <c r="F44" s="285"/>
      <c r="G44" s="287"/>
      <c r="H44" s="287"/>
      <c r="I44" s="287"/>
      <c r="J44" s="287"/>
      <c r="K44" s="70"/>
      <c r="P44" s="218" t="s">
        <v>52</v>
      </c>
      <c r="Q44" s="219"/>
      <c r="R44" s="219"/>
      <c r="S44" s="219"/>
      <c r="T44" s="219"/>
      <c r="U44" s="219"/>
      <c r="V44" s="219"/>
      <c r="W44" s="219"/>
      <c r="X44" s="219"/>
      <c r="Y44" s="220"/>
    </row>
    <row r="45" spans="2:25" ht="18" thickBot="1" x14ac:dyDescent="0.35">
      <c r="B45" s="215" t="s">
        <v>53</v>
      </c>
      <c r="C45" s="217"/>
      <c r="D45" s="279"/>
      <c r="E45" s="279"/>
      <c r="F45" s="279"/>
      <c r="G45" s="279"/>
      <c r="H45" s="279"/>
      <c r="I45" s="279"/>
      <c r="J45" s="279"/>
      <c r="K45" s="63"/>
      <c r="P45" s="221"/>
      <c r="Q45" s="222"/>
      <c r="R45" s="222"/>
      <c r="S45" s="222"/>
      <c r="T45" s="222"/>
      <c r="U45" s="222"/>
      <c r="V45" s="222"/>
      <c r="W45" s="222"/>
      <c r="X45" s="222"/>
      <c r="Y45" s="223"/>
    </row>
    <row r="46" spans="2:25" ht="19.95" customHeight="1" x14ac:dyDescent="0.3">
      <c r="B46" s="112" t="s">
        <v>53</v>
      </c>
      <c r="C46" s="80" t="s">
        <v>54</v>
      </c>
      <c r="D46" s="290"/>
      <c r="E46" s="290"/>
      <c r="F46" s="290"/>
      <c r="G46" s="290"/>
      <c r="H46" s="290"/>
      <c r="I46" s="290"/>
      <c r="J46" s="290"/>
      <c r="K46" s="20"/>
      <c r="P46" s="19"/>
      <c r="Q46" s="39"/>
      <c r="R46" s="39"/>
      <c r="S46" s="39"/>
      <c r="T46" s="39"/>
      <c r="U46" s="39"/>
      <c r="V46" s="39"/>
      <c r="W46" s="39"/>
      <c r="X46" s="39"/>
      <c r="Y46" s="20"/>
    </row>
    <row r="47" spans="2:25" ht="31.2" x14ac:dyDescent="0.3">
      <c r="B47" s="108" t="s">
        <v>55</v>
      </c>
      <c r="C47" s="71"/>
      <c r="D47" s="291"/>
      <c r="E47" s="291"/>
      <c r="F47" s="292"/>
      <c r="G47" s="291"/>
      <c r="H47" s="293"/>
      <c r="I47" s="294"/>
      <c r="J47" s="293"/>
      <c r="K47" s="77"/>
      <c r="P47" s="19"/>
      <c r="Q47" s="39"/>
      <c r="R47" s="39"/>
      <c r="S47" s="39"/>
      <c r="T47" s="39"/>
      <c r="U47" s="39"/>
      <c r="V47" s="39"/>
      <c r="W47" s="39"/>
      <c r="X47" s="39"/>
      <c r="Y47" s="20"/>
    </row>
    <row r="48" spans="2:25" ht="34.950000000000003" customHeight="1" thickBot="1" x14ac:dyDescent="0.35">
      <c r="B48" s="98" t="s">
        <v>56</v>
      </c>
      <c r="C48" s="72"/>
      <c r="D48" s="291"/>
      <c r="E48" s="291"/>
      <c r="F48" s="292"/>
      <c r="G48" s="291"/>
      <c r="H48" s="293"/>
      <c r="I48" s="294"/>
      <c r="J48" s="293"/>
      <c r="K48" s="77"/>
      <c r="P48" s="19"/>
      <c r="Q48" s="39"/>
      <c r="R48" s="39"/>
      <c r="S48" s="39"/>
      <c r="T48" s="39"/>
      <c r="U48" s="39"/>
      <c r="V48" s="39"/>
      <c r="W48" s="39"/>
      <c r="X48" s="39"/>
      <c r="Y48" s="20"/>
    </row>
    <row r="49" spans="2:25" ht="15" customHeight="1" thickBot="1" x14ac:dyDescent="0.35">
      <c r="B49" s="84"/>
      <c r="C49" s="295"/>
      <c r="D49" s="294"/>
      <c r="E49" s="294"/>
      <c r="F49" s="293"/>
      <c r="G49" s="290"/>
      <c r="H49" s="290"/>
      <c r="I49" s="290"/>
      <c r="J49" s="290"/>
      <c r="K49" s="20"/>
      <c r="P49" s="19"/>
      <c r="Q49" s="39"/>
      <c r="R49" s="39"/>
      <c r="S49" s="39"/>
      <c r="T49" s="39"/>
      <c r="U49" s="39"/>
      <c r="V49" s="39"/>
      <c r="W49" s="39"/>
      <c r="X49" s="39"/>
      <c r="Y49" s="20"/>
    </row>
    <row r="50" spans="2:25" ht="18" thickBot="1" x14ac:dyDescent="0.35">
      <c r="B50" s="224" t="s">
        <v>57</v>
      </c>
      <c r="C50" s="225"/>
      <c r="D50" s="225"/>
      <c r="E50" s="225"/>
      <c r="F50" s="225"/>
      <c r="G50" s="225"/>
      <c r="H50" s="225"/>
      <c r="I50" s="226"/>
      <c r="J50" s="279"/>
      <c r="K50" s="63"/>
      <c r="P50" s="19"/>
      <c r="Q50" s="39"/>
      <c r="R50" s="39"/>
      <c r="S50" s="39"/>
      <c r="T50" s="39"/>
      <c r="U50" s="39"/>
      <c r="V50" s="39"/>
      <c r="W50" s="39"/>
      <c r="X50" s="39"/>
      <c r="Y50" s="20"/>
    </row>
    <row r="51" spans="2:25" x14ac:dyDescent="0.3">
      <c r="B51" s="104" t="s">
        <v>58</v>
      </c>
      <c r="C51" s="105"/>
      <c r="D51" s="202"/>
      <c r="E51" s="203"/>
      <c r="F51" s="203"/>
      <c r="G51" s="203"/>
      <c r="H51" s="203"/>
      <c r="I51" s="204"/>
      <c r="J51" s="285"/>
      <c r="K51" s="81"/>
      <c r="P51" s="19"/>
      <c r="Q51" s="39"/>
      <c r="R51" s="39"/>
      <c r="S51" s="39"/>
      <c r="T51" s="39"/>
      <c r="U51" s="39"/>
      <c r="V51" s="39"/>
      <c r="W51" s="39"/>
      <c r="X51" s="39"/>
      <c r="Y51" s="20"/>
    </row>
    <row r="52" spans="2:25" x14ac:dyDescent="0.3">
      <c r="B52" s="51" t="s">
        <v>59</v>
      </c>
      <c r="C52" s="109"/>
      <c r="D52" s="185" t="s">
        <v>60</v>
      </c>
      <c r="E52" s="186"/>
      <c r="F52" s="185" t="s">
        <v>61</v>
      </c>
      <c r="G52" s="187"/>
      <c r="H52" s="187"/>
      <c r="I52" s="188"/>
      <c r="J52" s="285"/>
      <c r="K52" s="81"/>
      <c r="P52" s="19"/>
      <c r="Q52" s="39"/>
      <c r="R52" s="39"/>
      <c r="S52" s="39"/>
      <c r="T52" s="39"/>
      <c r="U52" s="39"/>
      <c r="V52" s="39"/>
      <c r="W52" s="39"/>
      <c r="X52" s="39"/>
      <c r="Y52" s="20"/>
    </row>
    <row r="53" spans="2:25" x14ac:dyDescent="0.3">
      <c r="B53" s="189" t="s">
        <v>62</v>
      </c>
      <c r="C53" s="191"/>
      <c r="D53" s="131" t="s">
        <v>63</v>
      </c>
      <c r="E53" s="110" t="s">
        <v>63</v>
      </c>
      <c r="F53" s="110" t="s">
        <v>63</v>
      </c>
      <c r="G53" s="110" t="s">
        <v>63</v>
      </c>
      <c r="H53" s="110" t="s">
        <v>63</v>
      </c>
      <c r="I53" s="111" t="s">
        <v>63</v>
      </c>
      <c r="J53" s="285"/>
      <c r="K53" s="81"/>
      <c r="P53" s="19"/>
      <c r="Q53" s="39"/>
      <c r="R53" s="39"/>
      <c r="S53" s="39"/>
      <c r="T53" s="39"/>
      <c r="U53" s="39"/>
      <c r="V53" s="39"/>
      <c r="W53" s="39"/>
      <c r="X53" s="39"/>
      <c r="Y53" s="20"/>
    </row>
    <row r="54" spans="2:25" x14ac:dyDescent="0.3">
      <c r="B54" s="190"/>
      <c r="C54" s="192"/>
      <c r="D54" s="90" t="s">
        <v>64</v>
      </c>
      <c r="E54" s="91" t="s">
        <v>64</v>
      </c>
      <c r="F54" s="91" t="s">
        <v>64</v>
      </c>
      <c r="G54" s="91" t="s">
        <v>64</v>
      </c>
      <c r="H54" s="91" t="s">
        <v>64</v>
      </c>
      <c r="I54" s="92" t="s">
        <v>64</v>
      </c>
      <c r="J54" s="285"/>
      <c r="K54" s="81"/>
      <c r="P54" s="19"/>
      <c r="Q54" s="39"/>
      <c r="R54" s="39"/>
      <c r="S54" s="39"/>
      <c r="T54" s="39"/>
      <c r="U54" s="39"/>
      <c r="V54" s="39"/>
      <c r="W54" s="39"/>
      <c r="X54" s="39"/>
      <c r="Y54" s="20"/>
    </row>
    <row r="55" spans="2:25" ht="46.8" x14ac:dyDescent="0.3">
      <c r="B55" s="108" t="s">
        <v>270</v>
      </c>
      <c r="C55" s="109"/>
      <c r="D55" s="185" t="s">
        <v>268</v>
      </c>
      <c r="E55" s="187"/>
      <c r="F55" s="187"/>
      <c r="G55" s="187"/>
      <c r="H55" s="187"/>
      <c r="I55" s="188"/>
      <c r="J55" s="285"/>
      <c r="K55" s="81"/>
      <c r="P55" s="19"/>
      <c r="Q55" s="39"/>
      <c r="R55" s="39"/>
      <c r="S55" s="39"/>
      <c r="T55" s="39"/>
      <c r="U55" s="39"/>
      <c r="V55" s="39"/>
      <c r="W55" s="39"/>
      <c r="X55" s="39"/>
      <c r="Y55" s="20"/>
    </row>
    <row r="56" spans="2:25" x14ac:dyDescent="0.3">
      <c r="B56" s="100" t="s">
        <v>65</v>
      </c>
      <c r="C56" s="102" t="e">
        <f>SUMIFS($K$27:$K$35,$D$27:$D$35,"No")+IF(D14="N/A",0,(SUMIFS($K$39:$K$43,$D$39:$D$43,"No")*$C$15))</f>
        <v>#VALUE!</v>
      </c>
      <c r="D56" s="87" t="s">
        <v>66</v>
      </c>
      <c r="E56" s="193"/>
      <c r="F56" s="194"/>
      <c r="G56" s="194"/>
      <c r="H56" s="194"/>
      <c r="I56" s="195"/>
      <c r="J56" s="285"/>
      <c r="K56" s="81"/>
      <c r="P56" s="19"/>
      <c r="Q56" s="39"/>
      <c r="R56" s="39"/>
      <c r="S56" s="39"/>
      <c r="T56" s="39"/>
      <c r="U56" s="39"/>
      <c r="V56" s="39"/>
      <c r="W56" s="39"/>
      <c r="X56" s="39"/>
      <c r="Y56" s="20"/>
    </row>
    <row r="57" spans="2:25" x14ac:dyDescent="0.3">
      <c r="B57" s="115" t="s">
        <v>67</v>
      </c>
      <c r="C57" s="52" t="e">
        <f>SUMIFS($K$27:$K$35,$D$27:$D$35,"No",$F$27:$F$35,"Plastic")+IF(D14="N/A",0,(SUMIFS($K$39:$K$43,$D$39:$D$43,"No",$F$39:$F$43,"Plastic")*$C$15))</f>
        <v>#VALUE!</v>
      </c>
      <c r="D57" s="87" t="s">
        <v>66</v>
      </c>
      <c r="E57" s="196"/>
      <c r="F57" s="296"/>
      <c r="G57" s="296"/>
      <c r="H57" s="296"/>
      <c r="I57" s="198"/>
      <c r="J57" s="285"/>
      <c r="K57" s="81"/>
      <c r="P57" s="19"/>
      <c r="Q57" s="39"/>
      <c r="R57" s="39"/>
      <c r="S57" s="39"/>
      <c r="T57" s="39"/>
      <c r="U57" s="39"/>
      <c r="V57" s="39"/>
      <c r="W57" s="39"/>
      <c r="X57" s="39"/>
      <c r="Y57" s="20"/>
    </row>
    <row r="58" spans="2:25" x14ac:dyDescent="0.3">
      <c r="B58" s="116" t="s">
        <v>68</v>
      </c>
      <c r="C58" s="52" t="e">
        <f>SUMIFS($K$27:$K$35,$D$27:$D$35,"No",$F$27:$F$35,"Cardboard")+IF(D14="N/A",0,(SUMIFS($K$39:$K$43,$D$39:$D$43,"No",$F$39:$F$43,"Cardboard")*$C$15))</f>
        <v>#VALUE!</v>
      </c>
      <c r="D58" s="87" t="s">
        <v>66</v>
      </c>
      <c r="E58" s="196"/>
      <c r="F58" s="296"/>
      <c r="G58" s="296"/>
      <c r="H58" s="296"/>
      <c r="I58" s="198"/>
      <c r="J58" s="285"/>
      <c r="K58" s="81"/>
      <c r="P58" s="19"/>
      <c r="Q58" s="39"/>
      <c r="R58" s="39"/>
      <c r="S58" s="39"/>
      <c r="T58" s="39"/>
      <c r="U58" s="39"/>
      <c r="V58" s="39"/>
      <c r="W58" s="39"/>
      <c r="X58" s="39"/>
      <c r="Y58" s="20"/>
    </row>
    <row r="59" spans="2:25" x14ac:dyDescent="0.3">
      <c r="B59" s="116" t="s">
        <v>69</v>
      </c>
      <c r="C59" s="52" t="e">
        <f>SUMIFS($K$27:$K$35,$D$27:$D$35,"No",$F$27:$F$35,"Paper")+IF(D14="N/A",0,(SUMIFS($K$39:$K$43,$D$39:$D$43,"No",$F$39:$F$43,"Paper")*$C$15))</f>
        <v>#VALUE!</v>
      </c>
      <c r="D59" s="87" t="s">
        <v>66</v>
      </c>
      <c r="E59" s="196"/>
      <c r="F59" s="296"/>
      <c r="G59" s="296"/>
      <c r="H59" s="296"/>
      <c r="I59" s="198"/>
      <c r="J59" s="285"/>
      <c r="K59" s="81"/>
      <c r="P59" s="19"/>
      <c r="Q59" s="39"/>
      <c r="R59" s="39"/>
      <c r="S59" s="39"/>
      <c r="T59" s="39"/>
      <c r="U59" s="39"/>
      <c r="V59" s="39"/>
      <c r="W59" s="39"/>
      <c r="X59" s="39"/>
      <c r="Y59" s="20"/>
    </row>
    <row r="60" spans="2:25" x14ac:dyDescent="0.3">
      <c r="B60" s="116" t="s">
        <v>70</v>
      </c>
      <c r="C60" s="52" t="e">
        <f>SUMIFS($K$27:$K$35,$D$27:$D$35,"No",$F$27:$F$35,"Wood")+IF(D14="N/A",0,(SUMIFS($K$39:$K$43,$D$39:$D$43,"No",$F$39:$F$43,"Wood")*$C$15))</f>
        <v>#VALUE!</v>
      </c>
      <c r="D60" s="87" t="s">
        <v>66</v>
      </c>
      <c r="E60" s="196"/>
      <c r="F60" s="296"/>
      <c r="G60" s="296"/>
      <c r="H60" s="296"/>
      <c r="I60" s="198"/>
      <c r="J60" s="285"/>
      <c r="K60" s="81"/>
      <c r="P60" s="19"/>
      <c r="Q60" s="39"/>
      <c r="R60" s="39"/>
      <c r="S60" s="39"/>
      <c r="T60" s="39"/>
      <c r="U60" s="39"/>
      <c r="V60" s="39"/>
      <c r="W60" s="39"/>
      <c r="X60" s="39"/>
      <c r="Y60" s="20"/>
    </row>
    <row r="61" spans="2:25" x14ac:dyDescent="0.3">
      <c r="B61" s="116" t="s">
        <v>71</v>
      </c>
      <c r="C61" s="52" t="e">
        <f>SUMIFS($K$27:$K$35,$D$27:$D$35,"No",$F$27:$F$35,"Metal")+IF(D14="N/A",0,(SUMIFS($K$39:$K$43,$D$39:$D$43,"No",$F$39:$F$43,"Metal")*$C$15))</f>
        <v>#VALUE!</v>
      </c>
      <c r="D61" s="87" t="s">
        <v>66</v>
      </c>
      <c r="E61" s="196"/>
      <c r="F61" s="296"/>
      <c r="G61" s="296"/>
      <c r="H61" s="296"/>
      <c r="I61" s="198"/>
      <c r="J61" s="285"/>
      <c r="K61" s="81"/>
      <c r="P61" s="19"/>
      <c r="Q61" s="39"/>
      <c r="R61" s="39"/>
      <c r="S61" s="39"/>
      <c r="T61" s="39"/>
      <c r="U61" s="39"/>
      <c r="V61" s="39"/>
      <c r="W61" s="39"/>
      <c r="X61" s="39"/>
      <c r="Y61" s="20"/>
    </row>
    <row r="62" spans="2:25" x14ac:dyDescent="0.3">
      <c r="B62" s="116" t="s">
        <v>260</v>
      </c>
      <c r="C62" s="52" t="e">
        <f>SUMIFS($K$27:$K$35,$D$27:$D$35,"No",$F$27:$F$35,"Textile")+IF(D14="N/A",0,(SUMIFS($K$39:$K$43,$D$39:$D$43,"No",$F$39:$F$43,"Textile")*$C$15))</f>
        <v>#VALUE!</v>
      </c>
      <c r="D62" s="87" t="s">
        <v>66</v>
      </c>
      <c r="E62" s="196"/>
      <c r="F62" s="296"/>
      <c r="G62" s="296"/>
      <c r="H62" s="296"/>
      <c r="I62" s="198"/>
      <c r="J62" s="285"/>
      <c r="K62" s="81"/>
      <c r="P62" s="19"/>
      <c r="Q62" s="39"/>
      <c r="R62" s="39"/>
      <c r="S62" s="39"/>
      <c r="T62" s="39"/>
      <c r="U62" s="39"/>
      <c r="V62" s="39"/>
      <c r="W62" s="39"/>
      <c r="X62" s="39"/>
      <c r="Y62" s="20"/>
    </row>
    <row r="63" spans="2:25" ht="16.2" thickBot="1" x14ac:dyDescent="0.35">
      <c r="B63" s="101" t="s">
        <v>72</v>
      </c>
      <c r="C63" s="103" t="e">
        <f>SUMIFS($K$27:$K$35,$D$27:$D$35,"No",$F$27:$F$35,"Biodegradable")+IF(D14="N/A",0,(SUMIFS($K$39:$K$43,$D$39:$D$43,"No",$F$39:$F$43,"Biodegradable")*$C$15))</f>
        <v>#VALUE!</v>
      </c>
      <c r="D63" s="83" t="s">
        <v>66</v>
      </c>
      <c r="E63" s="199"/>
      <c r="F63" s="200"/>
      <c r="G63" s="200"/>
      <c r="H63" s="200"/>
      <c r="I63" s="201"/>
      <c r="J63" s="297" t="s">
        <v>259</v>
      </c>
      <c r="K63" s="176"/>
      <c r="P63" s="19"/>
      <c r="Q63" s="39"/>
      <c r="R63" s="39"/>
      <c r="S63" s="39"/>
      <c r="T63" s="39"/>
      <c r="U63" s="39"/>
      <c r="V63" s="39"/>
      <c r="W63" s="39"/>
      <c r="X63" s="39"/>
      <c r="Y63" s="20"/>
    </row>
    <row r="64" spans="2:25" ht="16.2" thickBot="1" x14ac:dyDescent="0.35">
      <c r="B64" s="82"/>
      <c r="C64" s="285"/>
      <c r="D64" s="285"/>
      <c r="E64" s="285"/>
      <c r="F64" s="291"/>
      <c r="G64" s="291"/>
      <c r="H64" s="291"/>
      <c r="I64" s="291"/>
      <c r="J64" s="177"/>
      <c r="K64" s="178"/>
      <c r="P64" s="19"/>
      <c r="Q64" s="39"/>
      <c r="R64" s="39"/>
      <c r="S64" s="39"/>
      <c r="T64" s="39"/>
      <c r="U64" s="39"/>
      <c r="V64" s="39"/>
      <c r="W64" s="39"/>
      <c r="X64" s="39"/>
      <c r="Y64" s="20"/>
    </row>
    <row r="65" spans="2:25" s="11" customFormat="1" ht="24" thickBot="1" x14ac:dyDescent="0.35">
      <c r="B65" s="179" t="s">
        <v>73</v>
      </c>
      <c r="C65" s="180"/>
      <c r="D65" s="180"/>
      <c r="E65" s="180"/>
      <c r="F65" s="180"/>
      <c r="G65" s="180"/>
      <c r="H65" s="180"/>
      <c r="I65" s="180"/>
      <c r="J65" s="180"/>
      <c r="K65" s="181"/>
      <c r="P65" s="182"/>
      <c r="Q65" s="183"/>
      <c r="R65" s="183"/>
      <c r="S65" s="183"/>
      <c r="T65" s="183"/>
      <c r="U65" s="183"/>
      <c r="V65" s="183"/>
      <c r="W65" s="183"/>
      <c r="X65" s="183"/>
      <c r="Y65" s="184"/>
    </row>
    <row r="66" spans="2:25" ht="15" customHeight="1" x14ac:dyDescent="0.3"/>
    <row r="67" spans="2:25" ht="15" customHeight="1" x14ac:dyDescent="0.3"/>
    <row r="68" spans="2:25" ht="15" customHeight="1" x14ac:dyDescent="0.3"/>
    <row r="69" spans="2:25" ht="15" customHeight="1" x14ac:dyDescent="0.3"/>
    <row r="70" spans="2:25" ht="15" customHeight="1" x14ac:dyDescent="0.3">
      <c r="B70" s="5"/>
      <c r="C70" s="5"/>
      <c r="E70" s="5"/>
      <c r="F70" s="2"/>
      <c r="G70" s="2"/>
      <c r="H70" s="2"/>
      <c r="I70" s="2"/>
      <c r="J70" s="2"/>
      <c r="K70" s="2"/>
    </row>
    <row r="71" spans="2:25" ht="15" customHeight="1" x14ac:dyDescent="0.3"/>
    <row r="72" spans="2:25" ht="15" customHeight="1" x14ac:dyDescent="0.3"/>
    <row r="73" spans="2:25" ht="15" customHeight="1" x14ac:dyDescent="0.3"/>
    <row r="74" spans="2:25" ht="15" customHeight="1" x14ac:dyDescent="0.3"/>
    <row r="75" spans="2:25" ht="15" customHeight="1" x14ac:dyDescent="0.3"/>
    <row r="76" spans="2:25" ht="15" customHeight="1" x14ac:dyDescent="0.3"/>
    <row r="77" spans="2:25" ht="15" customHeight="1" x14ac:dyDescent="0.3"/>
    <row r="78" spans="2:25" ht="15" customHeight="1" x14ac:dyDescent="0.3"/>
    <row r="79" spans="2:25" ht="15" customHeight="1" x14ac:dyDescent="0.3"/>
    <row r="80" spans="2:25" ht="15" customHeight="1" x14ac:dyDescent="0.3"/>
    <row r="81" spans="2:2" ht="15" customHeight="1" x14ac:dyDescent="0.3"/>
    <row r="82" spans="2:2" ht="15" customHeight="1" x14ac:dyDescent="0.3"/>
    <row r="83" spans="2:2" ht="15" customHeight="1" x14ac:dyDescent="0.3"/>
    <row r="84" spans="2:2" ht="15" customHeight="1" x14ac:dyDescent="0.3"/>
    <row r="85" spans="2:2" ht="15" customHeight="1" x14ac:dyDescent="0.3"/>
    <row r="86" spans="2:2" ht="15" customHeight="1" x14ac:dyDescent="0.3"/>
    <row r="87" spans="2:2" ht="15" customHeight="1" x14ac:dyDescent="0.3"/>
    <row r="88" spans="2:2" ht="15" customHeight="1" x14ac:dyDescent="0.3">
      <c r="B88" s="46"/>
    </row>
    <row r="89" spans="2:2" ht="15" customHeight="1" x14ac:dyDescent="0.3">
      <c r="B89" s="13"/>
    </row>
    <row r="90" spans="2:2" ht="15" customHeight="1" x14ac:dyDescent="0.3"/>
    <row r="91" spans="2:2" ht="15" customHeight="1" x14ac:dyDescent="0.3"/>
  </sheetData>
  <mergeCells count="43">
    <mergeCell ref="B11:F11"/>
    <mergeCell ref="B2:K2"/>
    <mergeCell ref="P2:Y2"/>
    <mergeCell ref="C3:G3"/>
    <mergeCell ref="C4:G4"/>
    <mergeCell ref="C5:G5"/>
    <mergeCell ref="C6:G6"/>
    <mergeCell ref="C7:G7"/>
    <mergeCell ref="C8:G8"/>
    <mergeCell ref="C9:G9"/>
    <mergeCell ref="B10:K10"/>
    <mergeCell ref="P10:Y10"/>
    <mergeCell ref="B18:B19"/>
    <mergeCell ref="C18:E18"/>
    <mergeCell ref="F18:H18"/>
    <mergeCell ref="I18:I19"/>
    <mergeCell ref="J18:K19"/>
    <mergeCell ref="D12:F12"/>
    <mergeCell ref="D13:F13"/>
    <mergeCell ref="D14:F14"/>
    <mergeCell ref="D15:F15"/>
    <mergeCell ref="B17:K17"/>
    <mergeCell ref="D51:I51"/>
    <mergeCell ref="J20:K20"/>
    <mergeCell ref="J21:K21"/>
    <mergeCell ref="J22:K22"/>
    <mergeCell ref="P23:Y23"/>
    <mergeCell ref="B24:K24"/>
    <mergeCell ref="P24:Y24"/>
    <mergeCell ref="B25:K25"/>
    <mergeCell ref="B37:K37"/>
    <mergeCell ref="P44:Y45"/>
    <mergeCell ref="B45:C45"/>
    <mergeCell ref="B50:I50"/>
    <mergeCell ref="J63:K64"/>
    <mergeCell ref="B65:K65"/>
    <mergeCell ref="P65:Y65"/>
    <mergeCell ref="D52:E52"/>
    <mergeCell ref="F52:I52"/>
    <mergeCell ref="B53:B54"/>
    <mergeCell ref="C53:C54"/>
    <mergeCell ref="D55:I55"/>
    <mergeCell ref="E56:I63"/>
  </mergeCells>
  <conditionalFormatting sqref="B27">
    <cfRule type="containsErrors" dxfId="120" priority="27">
      <formula>ISERROR(B27)</formula>
    </cfRule>
    <cfRule type="cellIs" dxfId="119" priority="25" operator="equal">
      <formula>0</formula>
    </cfRule>
    <cfRule type="containsText" dxfId="118" priority="26" operator="containsText" text="manual input">
      <formula>NOT(ISERROR(SEARCH("manual input",B27)))</formula>
    </cfRule>
  </conditionalFormatting>
  <conditionalFormatting sqref="B39:K39 K40:K43">
    <cfRule type="containsBlanks" dxfId="117" priority="54">
      <formula>LEN(TRIM(B39))=0</formula>
    </cfRule>
  </conditionalFormatting>
  <conditionalFormatting sqref="B39:K39">
    <cfRule type="containsText" dxfId="116" priority="8" operator="containsText" text="manual input">
      <formula>NOT(ISERROR(SEARCH("manual input",B39)))</formula>
    </cfRule>
    <cfRule type="containsErrors" dxfId="115" priority="9">
      <formula>ISERROR(B39)</formula>
    </cfRule>
  </conditionalFormatting>
  <conditionalFormatting sqref="C13:C14 C47:C48 C51:C53">
    <cfRule type="containsBlanks" dxfId="114" priority="52">
      <formula>LEN(TRIM(C13))=0</formula>
    </cfRule>
  </conditionalFormatting>
  <conditionalFormatting sqref="C15">
    <cfRule type="cellIs" dxfId="113" priority="39" operator="equal">
      <formula>0</formula>
    </cfRule>
    <cfRule type="containsText" dxfId="112" priority="40" operator="containsText" text="manual input">
      <formula>NOT(ISERROR(SEARCH("manual input",C15)))</formula>
    </cfRule>
    <cfRule type="containsErrors" dxfId="111" priority="41">
      <formula>ISERROR(C15)</formula>
    </cfRule>
  </conditionalFormatting>
  <conditionalFormatting sqref="C55">
    <cfRule type="containsBlanks" dxfId="110" priority="17">
      <formula>LEN(TRIM(C55))=0</formula>
    </cfRule>
  </conditionalFormatting>
  <conditionalFormatting sqref="C56:C63">
    <cfRule type="containsErrors" dxfId="109" priority="18">
      <formula>ISERROR(C56)</formula>
    </cfRule>
  </conditionalFormatting>
  <conditionalFormatting sqref="C41:D43">
    <cfRule type="containsBlanks" dxfId="108" priority="21">
      <formula>LEN(TRIM(C41))=0</formula>
    </cfRule>
  </conditionalFormatting>
  <conditionalFormatting sqref="C22:E22 J22">
    <cfRule type="containsBlanks" dxfId="107" priority="53">
      <formula>LEN(TRIM(C22))=0</formula>
    </cfRule>
  </conditionalFormatting>
  <conditionalFormatting sqref="C40:E40">
    <cfRule type="containsBlanks" dxfId="106" priority="23">
      <formula>LEN(TRIM(C40))=0</formula>
    </cfRule>
  </conditionalFormatting>
  <conditionalFormatting sqref="C3:G6">
    <cfRule type="containsBlanks" dxfId="105" priority="15">
      <formula>LEN(TRIM(C3))=0</formula>
    </cfRule>
  </conditionalFormatting>
  <conditionalFormatting sqref="C7:G7">
    <cfRule type="containsBlanks" dxfId="104" priority="16">
      <formula>LEN(TRIM(C7))=0</formula>
    </cfRule>
  </conditionalFormatting>
  <conditionalFormatting sqref="C8:G9">
    <cfRule type="containsText" dxfId="103" priority="13" operator="containsText" text="Must not be pre-filled. Filled in later by VG.">
      <formula>NOT(ISERROR(SEARCH("Must not be pre-filled. Filled in later by VG.",C8)))</formula>
    </cfRule>
    <cfRule type="containsBlanks" dxfId="102" priority="14">
      <formula>LEN(TRIM(C8))=0</formula>
    </cfRule>
  </conditionalFormatting>
  <conditionalFormatting sqref="C20:H21">
    <cfRule type="cellIs" dxfId="101" priority="48" operator="equal">
      <formula>0</formula>
    </cfRule>
    <cfRule type="containsText" dxfId="100" priority="49" operator="containsText" text="manual input">
      <formula>NOT(ISERROR(SEARCH("manual input",C20)))</formula>
    </cfRule>
    <cfRule type="containsErrors" dxfId="99" priority="50">
      <formula>ISERROR(C20)</formula>
    </cfRule>
  </conditionalFormatting>
  <conditionalFormatting sqref="C28:J35">
    <cfRule type="containsBlanks" dxfId="98" priority="3">
      <formula>LEN(TRIM(C28))=0</formula>
    </cfRule>
  </conditionalFormatting>
  <conditionalFormatting sqref="C27:K27">
    <cfRule type="cellIs" dxfId="97" priority="33" operator="equal">
      <formula>0</formula>
    </cfRule>
    <cfRule type="containsText" dxfId="96" priority="34" operator="containsText" text="manual input">
      <formula>NOT(ISERROR(SEARCH("manual input",C27)))</formula>
    </cfRule>
    <cfRule type="containsErrors" dxfId="95" priority="35">
      <formula>ISERROR(C27)</formula>
    </cfRule>
  </conditionalFormatting>
  <conditionalFormatting sqref="D13:D14">
    <cfRule type="containsBlanks" dxfId="94" priority="24">
      <formula>LEN(TRIM(D13))=0</formula>
    </cfRule>
  </conditionalFormatting>
  <conditionalFormatting sqref="E41:E42">
    <cfRule type="containsBlanks" dxfId="93" priority="20">
      <formula>LEN(TRIM(E41))=0</formula>
    </cfRule>
  </conditionalFormatting>
  <conditionalFormatting sqref="E43:J43">
    <cfRule type="containsBlanks" dxfId="92" priority="22">
      <formula>LEN(TRIM(E43))=0</formula>
    </cfRule>
  </conditionalFormatting>
  <conditionalFormatting sqref="F40:J42">
    <cfRule type="containsBlanks" dxfId="91" priority="19">
      <formula>LEN(TRIM(F40))=0</formula>
    </cfRule>
  </conditionalFormatting>
  <conditionalFormatting sqref="I20:I22">
    <cfRule type="cellIs" dxfId="90" priority="45" operator="equal">
      <formula>0</formula>
    </cfRule>
    <cfRule type="containsText" dxfId="89" priority="46" operator="containsText" text="manual input">
      <formula>NOT(ISERROR(SEARCH("manual input",I20)))</formula>
    </cfRule>
    <cfRule type="containsErrors" dxfId="88" priority="47">
      <formula>ISERROR(I20)</formula>
    </cfRule>
  </conditionalFormatting>
  <conditionalFormatting sqref="J20:J21">
    <cfRule type="cellIs" dxfId="87" priority="42" operator="equal">
      <formula>0</formula>
    </cfRule>
    <cfRule type="containsText" dxfId="86" priority="43" operator="containsText" text="manual input">
      <formula>NOT(ISERROR(SEARCH("manual input",J20)))</formula>
    </cfRule>
    <cfRule type="containsErrors" dxfId="85" priority="44">
      <formula>ISERROR(J20)</formula>
    </cfRule>
  </conditionalFormatting>
  <conditionalFormatting sqref="K28:K35">
    <cfRule type="containsBlanks" dxfId="84" priority="2">
      <formula>LEN(TRIM(K28))=0</formula>
    </cfRule>
    <cfRule type="containsErrors" dxfId="83" priority="1">
      <formula>ISERROR(K28)</formula>
    </cfRule>
  </conditionalFormatting>
  <conditionalFormatting sqref="K40:K43">
    <cfRule type="containsErrors" dxfId="82" priority="32">
      <formula>ISERROR(K40)</formula>
    </cfRule>
  </conditionalFormatting>
  <pageMargins left="0.7" right="0.7" top="0.78740157499999996" bottom="0.78740157499999996"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18E56E52-D1F8-4B34-A96F-3A8E579261EA}">
          <x14:formula1>
            <xm:f>Dropdowns!$A$2:$A$18</xm:f>
          </x14:formula1>
          <xm:sqref>D32:E32</xm:sqref>
        </x14:dataValidation>
        <x14:dataValidation type="list" allowBlank="1" showInputMessage="1" showErrorMessage="1" xr:uid="{CE099192-C0DE-4E06-950E-C3D147B7E938}">
          <x14:formula1>
            <xm:f>Dropdowns!$G$2:$G$5</xm:f>
          </x14:formula1>
          <xm:sqref>F36</xm:sqref>
        </x14:dataValidation>
        <x14:dataValidation type="list" allowBlank="1" showInputMessage="1" showErrorMessage="1" xr:uid="{3D0E984B-37C2-4F8B-AE92-05110C3ED838}">
          <x14:formula1>
            <xm:f>Dropdowns!$A$2:$A$51</xm:f>
          </x14:formula1>
          <xm:sqref>D36:E36 C55 E44:F44 C44 C29:C36 C51:C53</xm:sqref>
        </x14:dataValidation>
        <x14:dataValidation type="list" allowBlank="1" showInputMessage="1" showErrorMessage="1" xr:uid="{BF32F1CC-30FA-40ED-9050-170ED9803F8F}">
          <x14:formula1>
            <xm:f>Dropdowns!$C$2:$C$82</xm:f>
          </x14:formula1>
          <xm:sqref>D14:F14</xm:sqref>
        </x14:dataValidation>
        <x14:dataValidation type="list" allowBlank="1" showInputMessage="1" showErrorMessage="1" xr:uid="{EBC6CC77-70D1-427F-83C4-2B72806464F6}">
          <x14:formula1>
            <xm:f>Dropdowns!$B$2:$B$103</xm:f>
          </x14:formula1>
          <xm:sqref>D13</xm:sqref>
        </x14:dataValidation>
        <x14:dataValidation type="list" allowBlank="1" showInputMessage="1" showErrorMessage="1" xr:uid="{6B661FBC-38F9-4191-8592-A31E109D43FB}">
          <x14:formula1>
            <xm:f>Dropdowns!$H$2:$H$52</xm:f>
          </x14:formula1>
          <xm:sqref>C47:C48</xm:sqref>
        </x14:dataValidation>
        <x14:dataValidation type="list" allowBlank="1" showInputMessage="1" showErrorMessage="1" xr:uid="{BECD8B5B-3435-4DC3-A3F8-9C9BA590A6C3}">
          <x14:formula1>
            <xm:f>Dropdowns!$A$2:$A$23</xm:f>
          </x14:formula1>
          <xm:sqref>C28</xm:sqref>
        </x14:dataValidation>
        <x14:dataValidation type="list" allowBlank="1" showInputMessage="1" showErrorMessage="1" xr:uid="{D6719ED7-78FF-4A9A-AFFA-0FF4986975EF}">
          <x14:formula1>
            <xm:f>Dropdowns!$A$2:$A$30</xm:f>
          </x14:formula1>
          <xm:sqref>D28:E31 D33:E35 F28</xm:sqref>
        </x14:dataValidation>
        <x14:dataValidation type="list" allowBlank="1" showInputMessage="1" showErrorMessage="1" xr:uid="{4FB0217A-62BC-4F77-B7B2-6D9E0ECEB273}">
          <x14:formula1>
            <xm:f>Dropdowns!$G$2:$G$54</xm:f>
          </x14:formula1>
          <xm:sqref>F29:F35</xm:sqref>
        </x14:dataValidation>
        <x14:dataValidation type="list" allowBlank="1" showInputMessage="1" showErrorMessage="1" xr:uid="{E50284FF-5A00-4C67-B7B6-A36FBC5BFBBE}">
          <x14:formula1>
            <xm:f>Dropdowns!$A$2:$A$31</xm:f>
          </x14:formula1>
          <xm:sqref>D40:E43</xm:sqref>
        </x14:dataValidation>
        <x14:dataValidation type="list" allowBlank="1" showInputMessage="1" showErrorMessage="1" xr:uid="{D1D0F2FD-66FD-4C89-98C6-7BBF39C684E9}">
          <x14:formula1>
            <xm:f>Dropdowns!$G$2:$G$31</xm:f>
          </x14:formula1>
          <xm:sqref>F43 F41</xm:sqref>
        </x14:dataValidation>
        <x14:dataValidation type="list" allowBlank="1" showInputMessage="1" showErrorMessage="1" xr:uid="{8F91C975-102D-4BC6-BF0C-5085D2A95DA8}">
          <x14:formula1>
            <xm:f>Dropdowns!$A$2:$A$20</xm:f>
          </x14:formula1>
          <xm:sqref>C40:C43</xm:sqref>
        </x14:dataValidation>
        <x14:dataValidation type="list" allowBlank="1" showInputMessage="1" showErrorMessage="1" xr:uid="{9FD8C0C8-9BFE-433C-A483-57A78700161D}">
          <x14:formula1>
            <xm:f>Dropdowns!$G$2:$G$15</xm:f>
          </x14:formula1>
          <xm:sqref>F42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CD22-A380-47AE-9FDA-7053D16C6CBD}">
  <dimension ref="A1:D68"/>
  <sheetViews>
    <sheetView topLeftCell="A63" zoomScale="99" zoomScaleNormal="99" workbookViewId="0">
      <selection activeCell="C69" sqref="C69"/>
    </sheetView>
  </sheetViews>
  <sheetFormatPr baseColWidth="10" defaultColWidth="11.44140625" defaultRowHeight="14.4" x14ac:dyDescent="0.3"/>
  <cols>
    <col min="1" max="1" width="5.6640625" style="120" customWidth="1"/>
    <col min="2" max="2" width="47.5546875" style="120" customWidth="1"/>
    <col min="3" max="3" width="104" style="120" customWidth="1"/>
    <col min="4" max="4" width="79.33203125" style="120" customWidth="1"/>
  </cols>
  <sheetData>
    <row r="1" spans="1:4" ht="18" x14ac:dyDescent="0.3">
      <c r="A1" s="140" t="s">
        <v>74</v>
      </c>
      <c r="B1" s="141" t="s">
        <v>75</v>
      </c>
      <c r="C1" s="142" t="s">
        <v>76</v>
      </c>
      <c r="D1" s="132"/>
    </row>
    <row r="2" spans="1:4" x14ac:dyDescent="0.3">
      <c r="A2" s="265" t="s">
        <v>13</v>
      </c>
      <c r="B2" s="266"/>
      <c r="C2" s="267"/>
      <c r="D2" s="132"/>
    </row>
    <row r="3" spans="1:4" s="133" customFormat="1" ht="43.2" x14ac:dyDescent="0.3">
      <c r="A3" s="143">
        <v>1</v>
      </c>
      <c r="B3" s="134" t="s">
        <v>77</v>
      </c>
      <c r="C3" s="144" t="s">
        <v>78</v>
      </c>
    </row>
    <row r="4" spans="1:4" s="133" customFormat="1" ht="57.6" x14ac:dyDescent="0.3">
      <c r="A4" s="143">
        <v>2</v>
      </c>
      <c r="B4" s="134" t="s">
        <v>79</v>
      </c>
      <c r="C4" s="144" t="s">
        <v>80</v>
      </c>
    </row>
    <row r="5" spans="1:4" ht="72" x14ac:dyDescent="0.3">
      <c r="A5" s="143">
        <v>3</v>
      </c>
      <c r="B5" s="136" t="s">
        <v>81</v>
      </c>
      <c r="C5" s="145" t="s">
        <v>82</v>
      </c>
    </row>
    <row r="6" spans="1:4" ht="43.2" x14ac:dyDescent="0.3">
      <c r="A6" s="143">
        <v>4</v>
      </c>
      <c r="B6" s="136" t="s">
        <v>83</v>
      </c>
      <c r="C6" s="145" t="s">
        <v>84</v>
      </c>
    </row>
    <row r="7" spans="1:4" ht="43.2" x14ac:dyDescent="0.3">
      <c r="A7" s="143">
        <v>5</v>
      </c>
      <c r="B7" s="136" t="s">
        <v>85</v>
      </c>
      <c r="C7" s="145" t="s">
        <v>86</v>
      </c>
    </row>
    <row r="8" spans="1:4" ht="47.4" customHeight="1" x14ac:dyDescent="0.3">
      <c r="A8" s="143">
        <v>6</v>
      </c>
      <c r="B8" s="136" t="s">
        <v>87</v>
      </c>
      <c r="C8" s="145" t="s">
        <v>88</v>
      </c>
    </row>
    <row r="9" spans="1:4" ht="57.6" x14ac:dyDescent="0.3">
      <c r="A9" s="143">
        <v>7</v>
      </c>
      <c r="B9" s="134" t="s">
        <v>89</v>
      </c>
      <c r="C9" s="145" t="s">
        <v>90</v>
      </c>
    </row>
    <row r="10" spans="1:4" ht="72" x14ac:dyDescent="0.3">
      <c r="A10" s="143">
        <v>8</v>
      </c>
      <c r="B10" s="136" t="s">
        <v>91</v>
      </c>
      <c r="C10" s="145" t="s">
        <v>92</v>
      </c>
    </row>
    <row r="11" spans="1:4" x14ac:dyDescent="0.3">
      <c r="A11" s="260"/>
      <c r="B11" s="261"/>
      <c r="C11" s="262"/>
      <c r="D11" s="132"/>
    </row>
    <row r="12" spans="1:4" x14ac:dyDescent="0.3">
      <c r="A12" s="265" t="s">
        <v>93</v>
      </c>
      <c r="B12" s="266"/>
      <c r="C12" s="267"/>
    </row>
    <row r="13" spans="1:4" ht="43.2" x14ac:dyDescent="0.3">
      <c r="A13" s="143">
        <v>9</v>
      </c>
      <c r="B13" s="134" t="s">
        <v>1</v>
      </c>
      <c r="C13" s="144" t="s">
        <v>94</v>
      </c>
    </row>
    <row r="14" spans="1:4" ht="43.2" x14ac:dyDescent="0.3">
      <c r="A14" s="143">
        <v>10</v>
      </c>
      <c r="B14" s="134" t="s">
        <v>18</v>
      </c>
      <c r="C14" s="144" t="s">
        <v>95</v>
      </c>
    </row>
    <row r="15" spans="1:4" ht="325.95" customHeight="1" x14ac:dyDescent="0.3">
      <c r="A15" s="143">
        <v>11</v>
      </c>
      <c r="B15" s="134" t="s">
        <v>96</v>
      </c>
      <c r="C15" s="144"/>
    </row>
    <row r="16" spans="1:4" x14ac:dyDescent="0.3">
      <c r="A16" s="260"/>
      <c r="B16" s="261"/>
      <c r="C16" s="262"/>
      <c r="D16" s="132"/>
    </row>
    <row r="17" spans="1:4" x14ac:dyDescent="0.3">
      <c r="A17" s="265" t="s">
        <v>97</v>
      </c>
      <c r="B17" s="266"/>
      <c r="C17" s="267"/>
    </row>
    <row r="18" spans="1:4" x14ac:dyDescent="0.3">
      <c r="A18" s="254">
        <v>12</v>
      </c>
      <c r="B18" s="263" t="s">
        <v>98</v>
      </c>
      <c r="C18" s="264"/>
    </row>
    <row r="19" spans="1:4" x14ac:dyDescent="0.3">
      <c r="A19" s="255"/>
      <c r="B19" s="135" t="s">
        <v>99</v>
      </c>
      <c r="C19" s="146" t="s">
        <v>100</v>
      </c>
    </row>
    <row r="20" spans="1:4" x14ac:dyDescent="0.3">
      <c r="A20" s="255"/>
      <c r="B20" s="135" t="s">
        <v>101</v>
      </c>
      <c r="C20" s="146" t="s">
        <v>102</v>
      </c>
    </row>
    <row r="21" spans="1:4" x14ac:dyDescent="0.3">
      <c r="A21" s="255"/>
      <c r="B21" s="135" t="s">
        <v>103</v>
      </c>
      <c r="C21" s="146" t="s">
        <v>104</v>
      </c>
    </row>
    <row r="22" spans="1:4" x14ac:dyDescent="0.3">
      <c r="A22" s="255"/>
      <c r="B22" s="135" t="s">
        <v>105</v>
      </c>
      <c r="C22" s="147" t="s">
        <v>106</v>
      </c>
    </row>
    <row r="23" spans="1:4" x14ac:dyDescent="0.3">
      <c r="A23" s="255"/>
      <c r="B23" s="135" t="s">
        <v>107</v>
      </c>
      <c r="C23" s="147" t="s">
        <v>108</v>
      </c>
    </row>
    <row r="24" spans="1:4" x14ac:dyDescent="0.3">
      <c r="A24" s="255"/>
      <c r="B24" s="135" t="s">
        <v>109</v>
      </c>
      <c r="C24" s="147" t="s">
        <v>110</v>
      </c>
    </row>
    <row r="25" spans="1:4" x14ac:dyDescent="0.3">
      <c r="A25" s="256"/>
      <c r="B25" s="135" t="s">
        <v>111</v>
      </c>
      <c r="C25" s="147" t="s">
        <v>112</v>
      </c>
    </row>
    <row r="26" spans="1:4" x14ac:dyDescent="0.3">
      <c r="A26" s="260"/>
      <c r="B26" s="261"/>
      <c r="C26" s="262"/>
      <c r="D26" s="132"/>
    </row>
    <row r="27" spans="1:4" x14ac:dyDescent="0.3">
      <c r="A27" s="254">
        <v>13</v>
      </c>
      <c r="B27" s="263" t="s">
        <v>13</v>
      </c>
      <c r="C27" s="264"/>
    </row>
    <row r="28" spans="1:4" ht="43.2" x14ac:dyDescent="0.3">
      <c r="A28" s="255"/>
      <c r="B28" s="135" t="s">
        <v>113</v>
      </c>
      <c r="C28" s="148" t="s">
        <v>114</v>
      </c>
    </row>
    <row r="29" spans="1:4" ht="115.2" x14ac:dyDescent="0.3">
      <c r="A29" s="256"/>
      <c r="B29" s="135" t="s">
        <v>115</v>
      </c>
      <c r="C29" s="148" t="s">
        <v>116</v>
      </c>
    </row>
    <row r="30" spans="1:4" x14ac:dyDescent="0.3">
      <c r="A30" s="260"/>
      <c r="B30" s="261"/>
      <c r="C30" s="262"/>
      <c r="D30" s="132"/>
    </row>
    <row r="31" spans="1:4" ht="28.95" customHeight="1" x14ac:dyDescent="0.3">
      <c r="A31" s="254">
        <v>14</v>
      </c>
      <c r="B31" s="257" t="s">
        <v>117</v>
      </c>
      <c r="C31" s="258"/>
    </row>
    <row r="32" spans="1:4" x14ac:dyDescent="0.3">
      <c r="A32" s="255"/>
      <c r="B32" s="135" t="s">
        <v>118</v>
      </c>
      <c r="C32" s="147" t="s">
        <v>119</v>
      </c>
    </row>
    <row r="33" spans="1:4" x14ac:dyDescent="0.3">
      <c r="A33" s="255"/>
      <c r="B33" s="135" t="s">
        <v>120</v>
      </c>
      <c r="C33" s="147" t="s">
        <v>121</v>
      </c>
    </row>
    <row r="34" spans="1:4" ht="28.8" x14ac:dyDescent="0.3">
      <c r="A34" s="255"/>
      <c r="B34" s="135" t="s">
        <v>122</v>
      </c>
      <c r="C34" s="148" t="s">
        <v>123</v>
      </c>
    </row>
    <row r="35" spans="1:4" x14ac:dyDescent="0.3">
      <c r="A35" s="255"/>
      <c r="B35" s="135" t="s">
        <v>124</v>
      </c>
      <c r="C35" s="147" t="s">
        <v>125</v>
      </c>
    </row>
    <row r="36" spans="1:4" x14ac:dyDescent="0.3">
      <c r="A36" s="255"/>
      <c r="B36" s="135" t="s">
        <v>126</v>
      </c>
      <c r="C36" s="147" t="s">
        <v>127</v>
      </c>
    </row>
    <row r="37" spans="1:4" x14ac:dyDescent="0.3">
      <c r="A37" s="255"/>
      <c r="B37" s="138" t="s">
        <v>128</v>
      </c>
      <c r="C37" s="147" t="s">
        <v>129</v>
      </c>
    </row>
    <row r="38" spans="1:4" ht="28.8" x14ac:dyDescent="0.3">
      <c r="A38" s="255"/>
      <c r="B38" s="135" t="s">
        <v>130</v>
      </c>
      <c r="C38" s="148" t="s">
        <v>131</v>
      </c>
    </row>
    <row r="39" spans="1:4" x14ac:dyDescent="0.3">
      <c r="A39" s="255"/>
      <c r="B39" s="135" t="s">
        <v>132</v>
      </c>
      <c r="C39" s="147" t="s">
        <v>133</v>
      </c>
    </row>
    <row r="40" spans="1:4" x14ac:dyDescent="0.3">
      <c r="A40" s="256"/>
      <c r="B40" s="135" t="s">
        <v>134</v>
      </c>
      <c r="C40" s="147" t="s">
        <v>135</v>
      </c>
    </row>
    <row r="41" spans="1:4" x14ac:dyDescent="0.3">
      <c r="A41" s="260"/>
      <c r="B41" s="261"/>
      <c r="C41" s="262"/>
      <c r="D41" s="132"/>
    </row>
    <row r="42" spans="1:4" ht="28.95" customHeight="1" x14ac:dyDescent="0.3">
      <c r="A42" s="254">
        <v>15</v>
      </c>
      <c r="B42" s="257" t="s">
        <v>136</v>
      </c>
      <c r="C42" s="258"/>
    </row>
    <row r="43" spans="1:4" ht="43.2" x14ac:dyDescent="0.3">
      <c r="A43" s="255"/>
      <c r="B43" s="135" t="s">
        <v>137</v>
      </c>
      <c r="C43" s="148" t="s">
        <v>138</v>
      </c>
    </row>
    <row r="44" spans="1:4" ht="28.8" x14ac:dyDescent="0.3">
      <c r="A44" s="255"/>
      <c r="B44" s="135" t="s">
        <v>139</v>
      </c>
      <c r="C44" s="148" t="s">
        <v>140</v>
      </c>
    </row>
    <row r="45" spans="1:4" ht="28.8" x14ac:dyDescent="0.3">
      <c r="A45" s="255"/>
      <c r="B45" s="135" t="s">
        <v>141</v>
      </c>
      <c r="C45" s="148" t="s">
        <v>142</v>
      </c>
    </row>
    <row r="46" spans="1:4" ht="28.8" x14ac:dyDescent="0.3">
      <c r="A46" s="255"/>
      <c r="B46" s="135" t="s">
        <v>143</v>
      </c>
      <c r="C46" s="148" t="s">
        <v>144</v>
      </c>
    </row>
    <row r="47" spans="1:4" x14ac:dyDescent="0.3">
      <c r="A47" s="255"/>
      <c r="B47" s="135" t="s">
        <v>145</v>
      </c>
      <c r="C47" s="147" t="s">
        <v>146</v>
      </c>
    </row>
    <row r="48" spans="1:4" x14ac:dyDescent="0.3">
      <c r="A48" s="255"/>
      <c r="B48" s="135" t="s">
        <v>147</v>
      </c>
      <c r="C48" s="147" t="s">
        <v>148</v>
      </c>
    </row>
    <row r="49" spans="1:4" x14ac:dyDescent="0.3">
      <c r="A49" s="255"/>
      <c r="B49" s="137" t="s">
        <v>149</v>
      </c>
      <c r="C49" s="147" t="s">
        <v>150</v>
      </c>
    </row>
    <row r="50" spans="1:4" x14ac:dyDescent="0.3">
      <c r="A50" s="255"/>
      <c r="B50" s="137" t="s">
        <v>151</v>
      </c>
      <c r="C50" s="147" t="s">
        <v>152</v>
      </c>
    </row>
    <row r="51" spans="1:4" x14ac:dyDescent="0.3">
      <c r="A51" s="256"/>
      <c r="B51" s="137" t="s">
        <v>153</v>
      </c>
      <c r="C51" s="147" t="s">
        <v>154</v>
      </c>
    </row>
    <row r="52" spans="1:4" x14ac:dyDescent="0.3">
      <c r="A52" s="260"/>
      <c r="B52" s="261"/>
      <c r="C52" s="262"/>
      <c r="D52" s="132"/>
    </row>
    <row r="53" spans="1:4" ht="28.95" customHeight="1" x14ac:dyDescent="0.3">
      <c r="A53" s="254">
        <v>16</v>
      </c>
      <c r="B53" s="257" t="s">
        <v>155</v>
      </c>
      <c r="C53" s="258"/>
    </row>
    <row r="54" spans="1:4" ht="43.2" x14ac:dyDescent="0.3">
      <c r="A54" s="255"/>
      <c r="B54" s="135" t="s">
        <v>137</v>
      </c>
      <c r="C54" s="148" t="s">
        <v>156</v>
      </c>
    </row>
    <row r="55" spans="1:4" ht="28.8" x14ac:dyDescent="0.3">
      <c r="A55" s="255"/>
      <c r="B55" s="135" t="s">
        <v>139</v>
      </c>
      <c r="C55" s="148" t="s">
        <v>157</v>
      </c>
    </row>
    <row r="56" spans="1:4" ht="28.8" x14ac:dyDescent="0.3">
      <c r="A56" s="255"/>
      <c r="B56" s="135" t="s">
        <v>141</v>
      </c>
      <c r="C56" s="148" t="s">
        <v>142</v>
      </c>
    </row>
    <row r="57" spans="1:4" x14ac:dyDescent="0.3">
      <c r="A57" s="255"/>
      <c r="B57" s="135" t="s">
        <v>158</v>
      </c>
      <c r="C57" s="147" t="s">
        <v>159</v>
      </c>
    </row>
    <row r="58" spans="1:4" x14ac:dyDescent="0.3">
      <c r="A58" s="256"/>
      <c r="B58" s="137" t="s">
        <v>160</v>
      </c>
      <c r="C58" s="147" t="s">
        <v>154</v>
      </c>
    </row>
    <row r="59" spans="1:4" x14ac:dyDescent="0.3">
      <c r="A59" s="260"/>
      <c r="B59" s="261"/>
      <c r="C59" s="262"/>
      <c r="D59" s="132"/>
    </row>
    <row r="60" spans="1:4" x14ac:dyDescent="0.3">
      <c r="A60" s="254">
        <v>17</v>
      </c>
      <c r="B60" s="257" t="s">
        <v>53</v>
      </c>
      <c r="C60" s="258"/>
    </row>
    <row r="61" spans="1:4" ht="57.6" x14ac:dyDescent="0.3">
      <c r="A61" s="255"/>
      <c r="B61" s="137" t="s">
        <v>161</v>
      </c>
      <c r="C61" s="148" t="s">
        <v>162</v>
      </c>
    </row>
    <row r="62" spans="1:4" ht="57.6" x14ac:dyDescent="0.3">
      <c r="A62" s="256"/>
      <c r="B62" s="137" t="s">
        <v>163</v>
      </c>
      <c r="C62" s="148" t="s">
        <v>162</v>
      </c>
    </row>
    <row r="63" spans="1:4" x14ac:dyDescent="0.3">
      <c r="A63" s="149"/>
      <c r="B63" s="139"/>
      <c r="C63" s="150"/>
    </row>
    <row r="64" spans="1:4" x14ac:dyDescent="0.3">
      <c r="A64" s="254">
        <v>18</v>
      </c>
      <c r="B64" s="257" t="s">
        <v>57</v>
      </c>
      <c r="C64" s="258"/>
    </row>
    <row r="65" spans="1:3" ht="28.8" x14ac:dyDescent="0.3">
      <c r="A65" s="255"/>
      <c r="B65" s="135" t="s">
        <v>164</v>
      </c>
      <c r="C65" s="148" t="s">
        <v>165</v>
      </c>
    </row>
    <row r="66" spans="1:3" ht="28.8" x14ac:dyDescent="0.3">
      <c r="A66" s="255"/>
      <c r="B66" s="135" t="s">
        <v>166</v>
      </c>
      <c r="C66" s="148" t="s">
        <v>167</v>
      </c>
    </row>
    <row r="67" spans="1:3" ht="57.6" x14ac:dyDescent="0.3">
      <c r="A67" s="255"/>
      <c r="B67" s="137" t="s">
        <v>269</v>
      </c>
      <c r="C67" s="148" t="s">
        <v>267</v>
      </c>
    </row>
    <row r="68" spans="1:3" ht="15" thickBot="1" x14ac:dyDescent="0.35">
      <c r="A68" s="259"/>
      <c r="B68" s="151" t="s">
        <v>168</v>
      </c>
      <c r="C68" s="152" t="s">
        <v>169</v>
      </c>
    </row>
  </sheetData>
  <mergeCells count="24">
    <mergeCell ref="A2:C2"/>
    <mergeCell ref="A12:C12"/>
    <mergeCell ref="A17:C17"/>
    <mergeCell ref="A11:C11"/>
    <mergeCell ref="A16:C16"/>
    <mergeCell ref="B18:C18"/>
    <mergeCell ref="B27:C27"/>
    <mergeCell ref="B31:C31"/>
    <mergeCell ref="B42:C42"/>
    <mergeCell ref="A42:A51"/>
    <mergeCell ref="A26:C26"/>
    <mergeCell ref="A18:A25"/>
    <mergeCell ref="A27:A29"/>
    <mergeCell ref="A30:C30"/>
    <mergeCell ref="A60:A62"/>
    <mergeCell ref="B60:C60"/>
    <mergeCell ref="A64:A68"/>
    <mergeCell ref="B64:C64"/>
    <mergeCell ref="A31:A40"/>
    <mergeCell ref="A41:C41"/>
    <mergeCell ref="A52:C52"/>
    <mergeCell ref="A59:C59"/>
    <mergeCell ref="A53:A58"/>
    <mergeCell ref="B53:C53"/>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2CC25-5747-4AB6-9E65-CF898817AB22}">
  <dimension ref="A1:Y90"/>
  <sheetViews>
    <sheetView topLeftCell="A9" zoomScale="70" zoomScaleNormal="70" workbookViewId="0">
      <selection activeCell="D55" sqref="D55:I55"/>
    </sheetView>
  </sheetViews>
  <sheetFormatPr baseColWidth="10" defaultColWidth="11.44140625" defaultRowHeight="15.6" x14ac:dyDescent="0.3"/>
  <cols>
    <col min="1" max="1" width="3.6640625" style="1" customWidth="1"/>
    <col min="2" max="2" width="49.21875" style="1" customWidth="1"/>
    <col min="3" max="3" width="20.6640625" style="1" customWidth="1"/>
    <col min="4" max="4" width="16.44140625" style="1" customWidth="1"/>
    <col min="5" max="5" width="16.33203125" style="1" customWidth="1"/>
    <col min="6" max="6" width="14.88671875" style="1" bestFit="1" customWidth="1"/>
    <col min="7" max="7" width="14.88671875" style="1" customWidth="1"/>
    <col min="8" max="8" width="16.44140625" style="1" bestFit="1" customWidth="1"/>
    <col min="9" max="9" width="20.6640625" style="1" customWidth="1"/>
    <col min="10" max="10" width="13.33203125" style="1" customWidth="1"/>
    <col min="11" max="11" width="13.6640625" style="1" customWidth="1"/>
    <col min="12" max="12" width="4.33203125" style="1" customWidth="1"/>
    <col min="13" max="13" width="11.44140625" style="1"/>
    <col min="14" max="14" width="17.33203125" style="1" customWidth="1"/>
    <col min="15" max="16384" width="11.44140625" style="1"/>
  </cols>
  <sheetData>
    <row r="1" spans="2:25" ht="15" customHeight="1" thickBot="1" x14ac:dyDescent="0.35">
      <c r="N1" s="3"/>
    </row>
    <row r="2" spans="2:25" s="11" customFormat="1" ht="24" thickBot="1" x14ac:dyDescent="0.35">
      <c r="B2" s="179" t="s">
        <v>0</v>
      </c>
      <c r="C2" s="180"/>
      <c r="D2" s="180"/>
      <c r="E2" s="180"/>
      <c r="F2" s="180"/>
      <c r="G2" s="180"/>
      <c r="H2" s="180"/>
      <c r="I2" s="180"/>
      <c r="J2" s="180"/>
      <c r="K2" s="181"/>
      <c r="P2" s="212" t="s">
        <v>1</v>
      </c>
      <c r="Q2" s="213"/>
      <c r="R2" s="213"/>
      <c r="S2" s="213"/>
      <c r="T2" s="213"/>
      <c r="U2" s="213"/>
      <c r="V2" s="213"/>
      <c r="W2" s="213"/>
      <c r="X2" s="213"/>
      <c r="Y2" s="214"/>
    </row>
    <row r="3" spans="2:25" x14ac:dyDescent="0.3">
      <c r="B3" s="117" t="s">
        <v>2</v>
      </c>
      <c r="C3" s="245" t="s">
        <v>170</v>
      </c>
      <c r="D3" s="246"/>
      <c r="E3" s="246"/>
      <c r="F3" s="246"/>
      <c r="G3" s="247"/>
      <c r="H3" s="54"/>
      <c r="I3" s="26"/>
      <c r="J3" s="26"/>
      <c r="K3" s="27"/>
      <c r="N3" s="14"/>
      <c r="P3" s="43"/>
      <c r="Q3" s="44"/>
      <c r="R3" s="44"/>
      <c r="S3" s="44"/>
      <c r="T3" s="44"/>
      <c r="U3" s="44"/>
      <c r="V3" s="44"/>
      <c r="W3" s="44"/>
      <c r="X3" s="44"/>
      <c r="Y3" s="45"/>
    </row>
    <row r="4" spans="2:25" x14ac:dyDescent="0.3">
      <c r="B4" s="118" t="s">
        <v>3</v>
      </c>
      <c r="C4" s="248" t="s">
        <v>171</v>
      </c>
      <c r="D4" s="249"/>
      <c r="E4" s="249"/>
      <c r="F4" s="249"/>
      <c r="G4" s="250"/>
      <c r="H4" s="55"/>
      <c r="I4" s="28"/>
      <c r="J4" s="28"/>
      <c r="K4" s="29"/>
      <c r="M4" s="16"/>
      <c r="N4" s="1" t="s">
        <v>4</v>
      </c>
      <c r="P4" s="19"/>
      <c r="Q4" s="39"/>
      <c r="R4" s="39"/>
      <c r="S4" s="39"/>
      <c r="T4" s="39"/>
      <c r="U4" s="39"/>
      <c r="V4" s="39"/>
      <c r="W4" s="39"/>
      <c r="X4" s="39"/>
      <c r="Y4" s="20"/>
    </row>
    <row r="5" spans="2:25" x14ac:dyDescent="0.3">
      <c r="B5" s="119" t="s">
        <v>5</v>
      </c>
      <c r="C5" s="248" t="s">
        <v>172</v>
      </c>
      <c r="D5" s="249"/>
      <c r="E5" s="249"/>
      <c r="F5" s="249"/>
      <c r="G5" s="250"/>
      <c r="H5" s="55"/>
      <c r="I5" s="30"/>
      <c r="J5" s="28"/>
      <c r="K5" s="29"/>
      <c r="M5" s="17"/>
      <c r="N5" s="1" t="s">
        <v>6</v>
      </c>
      <c r="P5" s="19"/>
      <c r="Q5" s="39"/>
      <c r="R5" s="39"/>
      <c r="S5" s="39"/>
      <c r="T5" s="39"/>
      <c r="U5" s="39"/>
      <c r="V5" s="39"/>
      <c r="W5" s="39"/>
      <c r="X5" s="39"/>
      <c r="Y5" s="20"/>
    </row>
    <row r="6" spans="2:25" x14ac:dyDescent="0.3">
      <c r="B6" s="119" t="s">
        <v>7</v>
      </c>
      <c r="C6" s="248" t="s">
        <v>173</v>
      </c>
      <c r="D6" s="249"/>
      <c r="E6" s="249"/>
      <c r="F6" s="249"/>
      <c r="G6" s="250"/>
      <c r="H6" s="55"/>
      <c r="I6" s="28"/>
      <c r="J6" s="28"/>
      <c r="K6" s="29"/>
      <c r="M6" s="31"/>
      <c r="N6" s="1" t="s">
        <v>8</v>
      </c>
      <c r="P6" s="19"/>
      <c r="Q6" s="39"/>
      <c r="R6" s="39"/>
      <c r="S6" s="39"/>
      <c r="T6" s="39"/>
      <c r="U6" s="39"/>
      <c r="V6" s="39"/>
      <c r="W6" s="39"/>
      <c r="X6" s="39"/>
      <c r="Y6" s="20"/>
    </row>
    <row r="7" spans="2:25" x14ac:dyDescent="0.3">
      <c r="B7" s="119" t="s">
        <v>9</v>
      </c>
      <c r="C7" s="248" t="s">
        <v>174</v>
      </c>
      <c r="D7" s="249"/>
      <c r="E7" s="249"/>
      <c r="F7" s="249"/>
      <c r="G7" s="250"/>
      <c r="H7" s="55"/>
      <c r="I7" s="28"/>
      <c r="J7" s="28"/>
      <c r="K7" s="29"/>
      <c r="P7" s="19"/>
      <c r="Q7" s="39"/>
      <c r="R7" s="39"/>
      <c r="S7" s="39"/>
      <c r="T7" s="39"/>
      <c r="U7" s="39"/>
      <c r="V7" s="39"/>
      <c r="W7" s="39"/>
      <c r="X7" s="39"/>
      <c r="Y7" s="20"/>
    </row>
    <row r="8" spans="2:25" x14ac:dyDescent="0.3">
      <c r="B8" s="119" t="s">
        <v>10</v>
      </c>
      <c r="C8" s="248" t="s">
        <v>175</v>
      </c>
      <c r="D8" s="249"/>
      <c r="E8" s="249"/>
      <c r="F8" s="249"/>
      <c r="G8" s="250"/>
      <c r="H8" s="55"/>
      <c r="I8" s="86"/>
      <c r="J8" s="28"/>
      <c r="K8" s="29"/>
      <c r="P8" s="19"/>
      <c r="Q8" s="39"/>
      <c r="R8" s="39"/>
      <c r="S8" s="39"/>
      <c r="T8" s="39"/>
      <c r="U8" s="39"/>
      <c r="V8" s="39"/>
      <c r="W8" s="39"/>
      <c r="X8" s="39"/>
      <c r="Y8" s="20"/>
    </row>
    <row r="9" spans="2:25" ht="16.2" thickBot="1" x14ac:dyDescent="0.35">
      <c r="B9" s="119" t="s">
        <v>12</v>
      </c>
      <c r="C9" s="268" t="s">
        <v>176</v>
      </c>
      <c r="D9" s="269"/>
      <c r="E9" s="269"/>
      <c r="F9" s="269"/>
      <c r="G9" s="270"/>
      <c r="H9" s="56"/>
      <c r="I9" s="32"/>
      <c r="J9" s="32"/>
      <c r="K9" s="33"/>
      <c r="P9" s="19"/>
      <c r="Q9" s="39"/>
      <c r="R9" s="39"/>
      <c r="S9" s="39"/>
      <c r="T9" s="39"/>
      <c r="U9" s="39"/>
      <c r="V9" s="39"/>
      <c r="W9" s="39"/>
      <c r="X9" s="39"/>
      <c r="Y9" s="20"/>
    </row>
    <row r="10" spans="2:25" s="11" customFormat="1" ht="21.6" thickBot="1" x14ac:dyDescent="0.35">
      <c r="B10" s="212" t="s">
        <v>13</v>
      </c>
      <c r="C10" s="213"/>
      <c r="D10" s="213"/>
      <c r="E10" s="213"/>
      <c r="F10" s="213"/>
      <c r="G10" s="213"/>
      <c r="H10" s="213"/>
      <c r="I10" s="213"/>
      <c r="J10" s="213"/>
      <c r="K10" s="214"/>
      <c r="P10" s="251"/>
      <c r="Q10" s="252"/>
      <c r="R10" s="252"/>
      <c r="S10" s="252"/>
      <c r="T10" s="252"/>
      <c r="U10" s="252"/>
      <c r="V10" s="252"/>
      <c r="W10" s="252"/>
      <c r="X10" s="252"/>
      <c r="Y10" s="253"/>
    </row>
    <row r="11" spans="2:25" ht="17.399999999999999" x14ac:dyDescent="0.3">
      <c r="B11" s="215" t="s">
        <v>14</v>
      </c>
      <c r="C11" s="216"/>
      <c r="D11" s="216"/>
      <c r="E11" s="216"/>
      <c r="F11" s="217"/>
      <c r="G11" s="62"/>
      <c r="H11" s="62"/>
      <c r="I11" s="62"/>
      <c r="J11" s="62"/>
      <c r="K11" s="63"/>
      <c r="P11" s="19"/>
      <c r="Q11" s="39"/>
      <c r="R11" s="39"/>
      <c r="S11" s="39"/>
      <c r="T11" s="39"/>
      <c r="U11" s="39"/>
      <c r="V11" s="39"/>
      <c r="W11" s="39"/>
      <c r="X11" s="39"/>
      <c r="Y11" s="20"/>
    </row>
    <row r="12" spans="2:25" x14ac:dyDescent="0.3">
      <c r="B12" s="112" t="s">
        <v>15</v>
      </c>
      <c r="C12" s="106" t="s">
        <v>177</v>
      </c>
      <c r="D12" s="227" t="s">
        <v>17</v>
      </c>
      <c r="E12" s="228"/>
      <c r="F12" s="229"/>
      <c r="G12" s="57"/>
      <c r="H12" s="30"/>
      <c r="I12" s="30"/>
      <c r="J12" s="30"/>
      <c r="K12" s="58"/>
      <c r="P12" s="19"/>
      <c r="Q12" s="39"/>
      <c r="R12" s="39"/>
      <c r="S12" s="39"/>
      <c r="T12" s="39"/>
      <c r="U12" s="39"/>
      <c r="V12" s="39"/>
      <c r="W12" s="39"/>
      <c r="X12" s="39"/>
      <c r="Y12" s="20"/>
    </row>
    <row r="13" spans="2:25" x14ac:dyDescent="0.3">
      <c r="B13" s="53" t="s">
        <v>18</v>
      </c>
      <c r="C13" s="50">
        <v>54</v>
      </c>
      <c r="D13" s="230" t="s">
        <v>178</v>
      </c>
      <c r="E13" s="231"/>
      <c r="F13" s="232"/>
      <c r="G13" s="57"/>
      <c r="H13" s="30"/>
      <c r="I13" s="30"/>
      <c r="J13" s="30"/>
      <c r="K13" s="58"/>
      <c r="P13" s="19"/>
      <c r="Q13" s="39"/>
      <c r="R13" s="39"/>
      <c r="S13" s="39"/>
      <c r="T13" s="39"/>
      <c r="U13" s="39"/>
      <c r="V13" s="39"/>
      <c r="W13" s="39"/>
      <c r="X13" s="39"/>
      <c r="Y13" s="20"/>
    </row>
    <row r="14" spans="2:25" x14ac:dyDescent="0.3">
      <c r="B14" s="51" t="s">
        <v>1</v>
      </c>
      <c r="C14" s="114" t="str">
        <f>IF(D14="N/A","-","")</f>
        <v>-</v>
      </c>
      <c r="D14" s="230" t="s">
        <v>179</v>
      </c>
      <c r="E14" s="231"/>
      <c r="F14" s="232"/>
      <c r="G14" s="57"/>
      <c r="H14" s="30"/>
      <c r="I14" s="30"/>
      <c r="J14" s="30"/>
      <c r="K14" s="58"/>
      <c r="P14" s="19"/>
      <c r="Q14" s="39"/>
      <c r="R14" s="39"/>
      <c r="S14" s="39"/>
      <c r="T14" s="39"/>
      <c r="U14" s="39"/>
      <c r="V14" s="39"/>
      <c r="W14" s="39"/>
      <c r="X14" s="39"/>
      <c r="Y14" s="20"/>
    </row>
    <row r="15" spans="2:25" ht="16.2" thickBot="1" x14ac:dyDescent="0.35">
      <c r="B15" s="93" t="s">
        <v>19</v>
      </c>
      <c r="C15" s="85" t="str">
        <f>IF(D14="N/A","-",ROUNDUP(C13/C14,0))</f>
        <v>-</v>
      </c>
      <c r="D15" s="233" t="s">
        <v>20</v>
      </c>
      <c r="E15" s="234"/>
      <c r="F15" s="235"/>
      <c r="G15" s="57"/>
      <c r="H15" s="57"/>
      <c r="I15" s="59"/>
      <c r="J15" s="59"/>
      <c r="K15" s="60"/>
      <c r="P15" s="19"/>
      <c r="Q15" s="39"/>
      <c r="R15" s="39"/>
      <c r="S15" s="39"/>
      <c r="T15" s="39"/>
      <c r="U15" s="39"/>
      <c r="V15" s="39"/>
      <c r="W15" s="39"/>
      <c r="X15" s="39"/>
      <c r="Y15" s="20"/>
    </row>
    <row r="16" spans="2:25" ht="15" customHeight="1" thickBot="1" x14ac:dyDescent="0.35">
      <c r="B16" s="61"/>
      <c r="C16" s="57"/>
      <c r="D16" s="57"/>
      <c r="E16" s="57"/>
      <c r="F16" s="57"/>
      <c r="G16" s="57"/>
      <c r="H16" s="59"/>
      <c r="I16" s="59"/>
      <c r="J16" s="59"/>
      <c r="K16" s="60"/>
      <c r="P16" s="19"/>
      <c r="Q16" s="39"/>
      <c r="R16" s="42"/>
      <c r="S16" s="39"/>
      <c r="T16" s="39"/>
      <c r="U16" s="39"/>
      <c r="V16" s="39"/>
      <c r="W16" s="39"/>
      <c r="X16" s="39"/>
      <c r="Y16" s="20"/>
    </row>
    <row r="17" spans="1:25" ht="17.399999999999999" x14ac:dyDescent="0.3">
      <c r="B17" s="215" t="s">
        <v>21</v>
      </c>
      <c r="C17" s="216"/>
      <c r="D17" s="216"/>
      <c r="E17" s="216"/>
      <c r="F17" s="216"/>
      <c r="G17" s="216"/>
      <c r="H17" s="216"/>
      <c r="I17" s="216"/>
      <c r="J17" s="216"/>
      <c r="K17" s="217"/>
      <c r="P17" s="19"/>
      <c r="Q17" s="39"/>
      <c r="R17" s="39"/>
      <c r="S17" s="39"/>
      <c r="T17" s="39"/>
      <c r="U17" s="39"/>
      <c r="V17" s="39"/>
      <c r="W17" s="39"/>
      <c r="X17" s="39"/>
      <c r="Y17" s="20"/>
    </row>
    <row r="18" spans="1:25" x14ac:dyDescent="0.3">
      <c r="B18" s="236" t="s">
        <v>15</v>
      </c>
      <c r="C18" s="227" t="s">
        <v>22</v>
      </c>
      <c r="D18" s="228"/>
      <c r="E18" s="238"/>
      <c r="F18" s="227" t="s">
        <v>23</v>
      </c>
      <c r="G18" s="228"/>
      <c r="H18" s="238"/>
      <c r="I18" s="239" t="s">
        <v>24</v>
      </c>
      <c r="J18" s="241" t="s">
        <v>25</v>
      </c>
      <c r="K18" s="242"/>
      <c r="P18" s="19"/>
      <c r="Q18" s="39"/>
      <c r="R18" s="39"/>
      <c r="S18" s="39"/>
      <c r="T18" s="39"/>
      <c r="U18" s="39"/>
      <c r="V18" s="39"/>
      <c r="W18" s="39"/>
      <c r="X18" s="39"/>
      <c r="Y18" s="20"/>
    </row>
    <row r="19" spans="1:25" x14ac:dyDescent="0.3">
      <c r="B19" s="237"/>
      <c r="C19" s="106" t="s">
        <v>26</v>
      </c>
      <c r="D19" s="106" t="s">
        <v>27</v>
      </c>
      <c r="E19" s="106" t="s">
        <v>28</v>
      </c>
      <c r="F19" s="106" t="s">
        <v>26</v>
      </c>
      <c r="G19" s="106" t="s">
        <v>27</v>
      </c>
      <c r="H19" s="106" t="s">
        <v>28</v>
      </c>
      <c r="I19" s="240"/>
      <c r="J19" s="243"/>
      <c r="K19" s="244"/>
      <c r="P19" s="19"/>
      <c r="Q19" s="39"/>
      <c r="R19" s="39"/>
      <c r="S19" s="39"/>
      <c r="T19" s="39"/>
      <c r="U19" s="39"/>
      <c r="V19" s="39"/>
      <c r="W19" s="39"/>
      <c r="X19" s="39"/>
      <c r="Y19" s="20"/>
    </row>
    <row r="20" spans="1:25" x14ac:dyDescent="0.3">
      <c r="B20" s="94" t="s">
        <v>18</v>
      </c>
      <c r="C20" s="50">
        <f>VLOOKUP(D13,'Packaging Types'!$A$3:$E$65,2,0)</f>
        <v>1225</v>
      </c>
      <c r="D20" s="50">
        <f>VLOOKUP(D13,'Packaging Types'!$A$3:$E$65,3,0)</f>
        <v>820</v>
      </c>
      <c r="E20" s="50">
        <f>VLOOKUP(D13,'Packaging Types'!$A$3:$E$65,4,0)</f>
        <v>975</v>
      </c>
      <c r="F20" s="50">
        <f>VLOOKUP($D$13,'Packaging Types'!$A$3:$J$65,6,0)</f>
        <v>1150</v>
      </c>
      <c r="G20" s="50">
        <f>VLOOKUP($D$13,'Packaging Types'!$A$3:$J$65,7,0)</f>
        <v>750</v>
      </c>
      <c r="H20" s="50">
        <f>VLOOKUP($D$13,'Packaging Types'!$A$3:$J$65,8,0)</f>
        <v>795</v>
      </c>
      <c r="I20" s="35">
        <f>ROUNDUP((C20*D20*E20)/1000000,1)</f>
        <v>979.4</v>
      </c>
      <c r="J20" s="205">
        <f>IF(D14="N/A",SUM(K27:K35)+(J22*C13),SUM(K27:K35)+(J21*C15))</f>
        <v>371.7</v>
      </c>
      <c r="K20" s="206"/>
      <c r="N20" s="18"/>
      <c r="P20" s="21"/>
      <c r="Q20" s="39"/>
      <c r="R20" s="39"/>
      <c r="S20" s="39"/>
      <c r="T20" s="39"/>
      <c r="U20" s="39"/>
      <c r="V20" s="39"/>
      <c r="W20" s="39"/>
      <c r="X20" s="39"/>
      <c r="Y20" s="20"/>
    </row>
    <row r="21" spans="1:25" x14ac:dyDescent="0.3">
      <c r="B21" s="95" t="s">
        <v>1</v>
      </c>
      <c r="C21" s="114" t="str">
        <f>VLOOKUP(D14,'Packaging Types'!$A$3:$E$65,2,0)</f>
        <v>-</v>
      </c>
      <c r="D21" s="114" t="str">
        <f>VLOOKUP(D14,'Packaging Types'!$A$3:$E$65,3,0)</f>
        <v>-</v>
      </c>
      <c r="E21" s="114" t="str">
        <f>VLOOKUP(D14,'Packaging Types'!$A$3:$E$65,4,0)</f>
        <v>-</v>
      </c>
      <c r="F21" s="114" t="str">
        <f>VLOOKUP($D$14,'Packaging Types'!$A$3:$J$65,6,0)</f>
        <v>-</v>
      </c>
      <c r="G21" s="114" t="str">
        <f>VLOOKUP($D$14,'Packaging Types'!$A$3:$J$65,7,0)</f>
        <v>-</v>
      </c>
      <c r="H21" s="114" t="str">
        <f>VLOOKUP($D$14,'Packaging Types'!$A$3:$J$65,8,0)</f>
        <v>-</v>
      </c>
      <c r="I21" s="34" t="str">
        <f>IF(D14="N/A","-",ROUNDUP((C21*D21*E21)/1000000,1))</f>
        <v>-</v>
      </c>
      <c r="J21" s="205" t="str">
        <f>IF(D14="N/A","-",SUM(K39:K43)+(J22*C14))</f>
        <v>-</v>
      </c>
      <c r="K21" s="206"/>
      <c r="P21" s="19"/>
      <c r="Q21" s="39"/>
      <c r="R21" s="39"/>
      <c r="S21" s="39"/>
      <c r="T21" s="39"/>
      <c r="U21" s="39"/>
      <c r="V21" s="39"/>
      <c r="W21" s="39"/>
      <c r="X21" s="39"/>
      <c r="Y21" s="20"/>
    </row>
    <row r="22" spans="1:25" ht="16.2" thickBot="1" x14ac:dyDescent="0.35">
      <c r="A22" s="15"/>
      <c r="B22" s="96" t="s">
        <v>29</v>
      </c>
      <c r="C22" s="85">
        <v>300</v>
      </c>
      <c r="D22" s="85">
        <v>200</v>
      </c>
      <c r="E22" s="85">
        <v>150</v>
      </c>
      <c r="F22" s="49" t="s">
        <v>20</v>
      </c>
      <c r="G22" s="49" t="s">
        <v>20</v>
      </c>
      <c r="H22" s="49" t="s">
        <v>20</v>
      </c>
      <c r="I22" s="172">
        <f>(C22*D22*E22)/1000000</f>
        <v>9</v>
      </c>
      <c r="J22" s="207">
        <v>6</v>
      </c>
      <c r="K22" s="208"/>
      <c r="P22" s="19"/>
      <c r="Q22" s="39"/>
      <c r="R22" s="39"/>
      <c r="S22" s="39"/>
      <c r="T22" s="39"/>
      <c r="U22" s="39"/>
      <c r="V22" s="39"/>
      <c r="W22" s="39"/>
      <c r="X22" s="39"/>
      <c r="Y22" s="20"/>
    </row>
    <row r="23" spans="1:25" ht="16.2" thickBot="1" x14ac:dyDescent="0.35">
      <c r="B23" s="61"/>
      <c r="C23" s="57"/>
      <c r="D23" s="57"/>
      <c r="E23" s="57"/>
      <c r="F23" s="57"/>
      <c r="G23" s="57"/>
      <c r="H23" s="28"/>
      <c r="I23" s="28"/>
      <c r="J23" s="28"/>
      <c r="K23" s="29"/>
      <c r="P23" s="209"/>
      <c r="Q23" s="210"/>
      <c r="R23" s="210"/>
      <c r="S23" s="210"/>
      <c r="T23" s="210"/>
      <c r="U23" s="210"/>
      <c r="V23" s="210"/>
      <c r="W23" s="210"/>
      <c r="X23" s="210"/>
      <c r="Y23" s="211"/>
    </row>
    <row r="24" spans="1:25" s="11" customFormat="1" ht="21.6" thickBot="1" x14ac:dyDescent="0.35">
      <c r="B24" s="212" t="s">
        <v>30</v>
      </c>
      <c r="C24" s="213"/>
      <c r="D24" s="213"/>
      <c r="E24" s="213"/>
      <c r="F24" s="213"/>
      <c r="G24" s="213"/>
      <c r="H24" s="213"/>
      <c r="I24" s="213"/>
      <c r="J24" s="213"/>
      <c r="K24" s="214"/>
      <c r="P24" s="212" t="s">
        <v>18</v>
      </c>
      <c r="Q24" s="213"/>
      <c r="R24" s="213"/>
      <c r="S24" s="213"/>
      <c r="T24" s="213"/>
      <c r="U24" s="213"/>
      <c r="V24" s="213"/>
      <c r="W24" s="213"/>
      <c r="X24" s="213"/>
      <c r="Y24" s="214"/>
    </row>
    <row r="25" spans="1:25" ht="17.399999999999999" x14ac:dyDescent="0.3">
      <c r="B25" s="215" t="s">
        <v>31</v>
      </c>
      <c r="C25" s="216"/>
      <c r="D25" s="216"/>
      <c r="E25" s="216"/>
      <c r="F25" s="216"/>
      <c r="G25" s="216"/>
      <c r="H25" s="216"/>
      <c r="I25" s="216"/>
      <c r="J25" s="216"/>
      <c r="K25" s="217"/>
      <c r="P25" s="19"/>
      <c r="Q25" s="39"/>
      <c r="R25" s="39"/>
      <c r="S25" s="39"/>
      <c r="T25" s="39"/>
      <c r="U25" s="39"/>
      <c r="V25" s="39"/>
      <c r="W25" s="39"/>
      <c r="X25" s="39"/>
      <c r="Y25" s="20"/>
    </row>
    <row r="26" spans="1:25" s="12" customFormat="1" ht="41.4" customHeight="1" x14ac:dyDescent="0.3">
      <c r="B26" s="112" t="s">
        <v>32</v>
      </c>
      <c r="C26" s="107" t="s">
        <v>33</v>
      </c>
      <c r="D26" s="107" t="s">
        <v>34</v>
      </c>
      <c r="E26" s="107" t="s">
        <v>35</v>
      </c>
      <c r="F26" s="107" t="s">
        <v>36</v>
      </c>
      <c r="G26" s="107" t="s">
        <v>37</v>
      </c>
      <c r="H26" s="107" t="s">
        <v>38</v>
      </c>
      <c r="I26" s="107" t="s">
        <v>39</v>
      </c>
      <c r="J26" s="107" t="s">
        <v>40</v>
      </c>
      <c r="K26" s="113" t="s">
        <v>25</v>
      </c>
      <c r="N26" s="41"/>
      <c r="P26" s="22"/>
      <c r="Q26" s="40"/>
      <c r="R26" s="40"/>
      <c r="S26" s="40"/>
      <c r="T26" s="40"/>
      <c r="U26" s="40"/>
      <c r="V26" s="40"/>
      <c r="W26" s="40"/>
      <c r="X26" s="40"/>
      <c r="Y26" s="23"/>
    </row>
    <row r="27" spans="1:25" ht="15" customHeight="1" x14ac:dyDescent="0.3">
      <c r="B27" s="97" t="str">
        <f>D13</f>
        <v>Mega Pack S 1200-975</v>
      </c>
      <c r="C27" s="114" t="str">
        <f>VLOOKUP($B$27,'Packaging Types'!$A$1:$S$108,11,FALSE)</f>
        <v>Yes</v>
      </c>
      <c r="D27" s="114" t="str">
        <f>VLOOKUP($B$27,'Packaging Types'!$A$1:$S$108,12,FALSE)</f>
        <v>Yes</v>
      </c>
      <c r="E27" s="114" t="str">
        <f>VLOOKUP($B$27,'Packaging Types'!$A$1:$S$108,13,FALSE)</f>
        <v>Yes</v>
      </c>
      <c r="F27" s="114" t="str">
        <f>VLOOKUP($B$27,'Packaging Types'!$A$1:$S$108,14,FALSE)</f>
        <v>Plastic</v>
      </c>
      <c r="G27" s="114" t="str">
        <f>VLOOKUP($B$27,'Packaging Types'!$A$1:$S$108,15,FALSE)</f>
        <v>N/A</v>
      </c>
      <c r="H27" s="114">
        <f>VLOOKUP($B$27,'Packaging Types'!$A$1:$S$108,16,FALSE)</f>
        <v>922035</v>
      </c>
      <c r="I27" s="114" t="str">
        <f>VLOOKUP($B$27,'Packaging Types'!$A$1:$S$108,17,FALSE)</f>
        <v>Comepack Packaging</v>
      </c>
      <c r="J27" s="34">
        <f>VLOOKUP($B$27,'Packaging Types'!$A$1:$S$108,18,FALSE)</f>
        <v>33</v>
      </c>
      <c r="K27" s="36">
        <f>IF(C27="No",0,J27)</f>
        <v>33</v>
      </c>
      <c r="P27" s="19"/>
      <c r="Q27" s="39"/>
      <c r="R27" s="39"/>
      <c r="S27" s="39"/>
      <c r="T27" s="39"/>
      <c r="U27" s="39"/>
      <c r="V27" s="39"/>
      <c r="W27" s="39"/>
      <c r="X27" s="39"/>
      <c r="Y27" s="20"/>
    </row>
    <row r="28" spans="1:25" ht="15" customHeight="1" x14ac:dyDescent="0.3">
      <c r="B28" s="51" t="s">
        <v>41</v>
      </c>
      <c r="C28" s="109" t="s">
        <v>180</v>
      </c>
      <c r="D28" s="109" t="s">
        <v>181</v>
      </c>
      <c r="E28" s="109" t="s">
        <v>181</v>
      </c>
      <c r="F28" s="109" t="s">
        <v>68</v>
      </c>
      <c r="G28" s="109">
        <v>2</v>
      </c>
      <c r="H28" s="130" t="s">
        <v>20</v>
      </c>
      <c r="I28" s="109" t="s">
        <v>182</v>
      </c>
      <c r="J28" s="88">
        <v>0.6</v>
      </c>
      <c r="K28" s="36">
        <f t="shared" ref="K28:K35" si="0">IF(C28="No",0,J28*G28)</f>
        <v>1.2</v>
      </c>
      <c r="P28" s="19"/>
      <c r="Q28" s="39"/>
      <c r="R28" s="39"/>
      <c r="S28" s="39"/>
      <c r="T28" s="39"/>
      <c r="U28" s="39"/>
      <c r="V28" s="39"/>
      <c r="W28" s="39"/>
      <c r="X28" s="39"/>
      <c r="Y28" s="20"/>
    </row>
    <row r="29" spans="1:25" ht="15" customHeight="1" x14ac:dyDescent="0.3">
      <c r="B29" s="51" t="s">
        <v>42</v>
      </c>
      <c r="C29" s="109" t="s">
        <v>180</v>
      </c>
      <c r="D29" s="109" t="s">
        <v>181</v>
      </c>
      <c r="E29" s="109" t="s">
        <v>181</v>
      </c>
      <c r="F29" s="109" t="s">
        <v>68</v>
      </c>
      <c r="G29" s="109">
        <v>9</v>
      </c>
      <c r="H29" s="130" t="s">
        <v>20</v>
      </c>
      <c r="I29" s="109" t="s">
        <v>183</v>
      </c>
      <c r="J29" s="88">
        <v>1.5</v>
      </c>
      <c r="K29" s="36">
        <f t="shared" si="0"/>
        <v>13.5</v>
      </c>
      <c r="P29" s="19"/>
      <c r="Q29" s="39"/>
      <c r="R29" s="39"/>
      <c r="S29" s="39"/>
      <c r="T29" s="39"/>
      <c r="U29" s="39"/>
      <c r="V29" s="39"/>
      <c r="W29" s="39"/>
      <c r="X29" s="39"/>
      <c r="Y29" s="20"/>
    </row>
    <row r="30" spans="1:25" ht="15" customHeight="1" x14ac:dyDescent="0.3">
      <c r="B30" s="51" t="s">
        <v>43</v>
      </c>
      <c r="C30" s="109" t="s">
        <v>181</v>
      </c>
      <c r="D30" s="109" t="str">
        <f t="shared" ref="D30:J30" si="1">IF($C$30="No","-","")</f>
        <v>-</v>
      </c>
      <c r="E30" s="109" t="str">
        <f t="shared" si="1"/>
        <v>-</v>
      </c>
      <c r="F30" s="109" t="str">
        <f t="shared" si="1"/>
        <v>-</v>
      </c>
      <c r="G30" s="109" t="str">
        <f t="shared" si="1"/>
        <v>-</v>
      </c>
      <c r="H30" s="109" t="str">
        <f t="shared" si="1"/>
        <v>-</v>
      </c>
      <c r="I30" s="109" t="str">
        <f t="shared" si="1"/>
        <v>-</v>
      </c>
      <c r="J30" s="88" t="str">
        <f t="shared" si="1"/>
        <v>-</v>
      </c>
      <c r="K30" s="36">
        <f t="shared" si="0"/>
        <v>0</v>
      </c>
      <c r="P30" s="19"/>
      <c r="Q30" s="39"/>
      <c r="R30" s="39"/>
      <c r="S30" s="39"/>
      <c r="T30" s="39"/>
      <c r="U30" s="39"/>
      <c r="V30" s="39"/>
      <c r="W30" s="39"/>
      <c r="X30" s="39"/>
      <c r="Y30" s="20"/>
    </row>
    <row r="31" spans="1:25" ht="15" customHeight="1" x14ac:dyDescent="0.3">
      <c r="B31" s="51" t="s">
        <v>44</v>
      </c>
      <c r="C31" s="109" t="s">
        <v>181</v>
      </c>
      <c r="D31" s="109" t="str">
        <f t="shared" ref="D31:J31" si="2">IF($C$31="No","-","")</f>
        <v>-</v>
      </c>
      <c r="E31" s="109" t="str">
        <f t="shared" si="2"/>
        <v>-</v>
      </c>
      <c r="F31" s="109" t="str">
        <f t="shared" si="2"/>
        <v>-</v>
      </c>
      <c r="G31" s="109" t="str">
        <f t="shared" si="2"/>
        <v>-</v>
      </c>
      <c r="H31" s="109" t="str">
        <f t="shared" si="2"/>
        <v>-</v>
      </c>
      <c r="I31" s="109" t="str">
        <f t="shared" si="2"/>
        <v>-</v>
      </c>
      <c r="J31" s="88" t="str">
        <f t="shared" si="2"/>
        <v>-</v>
      </c>
      <c r="K31" s="36">
        <f t="shared" si="0"/>
        <v>0</v>
      </c>
      <c r="P31" s="19"/>
      <c r="Q31" s="39"/>
      <c r="R31" s="39"/>
      <c r="S31" s="39"/>
      <c r="T31" s="39"/>
      <c r="U31" s="39"/>
      <c r="V31" s="39"/>
      <c r="W31" s="39"/>
      <c r="X31" s="39"/>
      <c r="Y31" s="20"/>
    </row>
    <row r="32" spans="1:25" ht="15" customHeight="1" x14ac:dyDescent="0.3">
      <c r="B32" s="51" t="s">
        <v>45</v>
      </c>
      <c r="C32" s="109" t="s">
        <v>181</v>
      </c>
      <c r="D32" s="109" t="str">
        <f t="shared" ref="D32:J32" si="3">IF($C$32="No","-","")</f>
        <v>-</v>
      </c>
      <c r="E32" s="109" t="str">
        <f t="shared" si="3"/>
        <v>-</v>
      </c>
      <c r="F32" s="109" t="str">
        <f t="shared" si="3"/>
        <v>-</v>
      </c>
      <c r="G32" s="109" t="str">
        <f t="shared" si="3"/>
        <v>-</v>
      </c>
      <c r="H32" s="109" t="str">
        <f t="shared" si="3"/>
        <v>-</v>
      </c>
      <c r="I32" s="109" t="str">
        <f t="shared" si="3"/>
        <v>-</v>
      </c>
      <c r="J32" s="109" t="str">
        <f t="shared" si="3"/>
        <v>-</v>
      </c>
      <c r="K32" s="36">
        <f t="shared" si="0"/>
        <v>0</v>
      </c>
      <c r="P32" s="19"/>
      <c r="Q32" s="39"/>
      <c r="R32" s="39"/>
      <c r="S32" s="39"/>
      <c r="T32" s="39"/>
      <c r="U32" s="39"/>
      <c r="V32" s="39"/>
      <c r="W32" s="39"/>
      <c r="X32" s="39"/>
      <c r="Y32" s="20"/>
    </row>
    <row r="33" spans="2:25" ht="15" customHeight="1" x14ac:dyDescent="0.3">
      <c r="B33" s="51" t="s">
        <v>46</v>
      </c>
      <c r="C33" s="109" t="s">
        <v>181</v>
      </c>
      <c r="D33" s="109" t="str">
        <f t="shared" ref="D33:J33" si="4">IF($C$33="No","-","")</f>
        <v>-</v>
      </c>
      <c r="E33" s="109" t="str">
        <f t="shared" si="4"/>
        <v>-</v>
      </c>
      <c r="F33" s="109" t="str">
        <f t="shared" si="4"/>
        <v>-</v>
      </c>
      <c r="G33" s="109" t="str">
        <f t="shared" si="4"/>
        <v>-</v>
      </c>
      <c r="H33" s="109" t="str">
        <f t="shared" si="4"/>
        <v>-</v>
      </c>
      <c r="I33" s="109" t="str">
        <f t="shared" si="4"/>
        <v>-</v>
      </c>
      <c r="J33" s="88" t="str">
        <f t="shared" si="4"/>
        <v>-</v>
      </c>
      <c r="K33" s="36">
        <f t="shared" si="0"/>
        <v>0</v>
      </c>
      <c r="P33" s="19"/>
      <c r="Q33" s="39"/>
      <c r="R33" s="39"/>
      <c r="S33" s="39"/>
      <c r="T33" s="39"/>
      <c r="U33" s="39"/>
      <c r="V33" s="39"/>
      <c r="W33" s="39"/>
      <c r="X33" s="39"/>
      <c r="Y33" s="20"/>
    </row>
    <row r="34" spans="2:25" ht="15" customHeight="1" x14ac:dyDescent="0.3">
      <c r="B34" s="51" t="s">
        <v>47</v>
      </c>
      <c r="C34" s="109" t="s">
        <v>181</v>
      </c>
      <c r="D34" s="109" t="str">
        <f t="shared" ref="D34:J34" si="5">IF($C$34="No","-","")</f>
        <v>-</v>
      </c>
      <c r="E34" s="109" t="str">
        <f t="shared" si="5"/>
        <v>-</v>
      </c>
      <c r="F34" s="109" t="str">
        <f t="shared" si="5"/>
        <v>-</v>
      </c>
      <c r="G34" s="109" t="str">
        <f t="shared" si="5"/>
        <v>-</v>
      </c>
      <c r="H34" s="109" t="str">
        <f t="shared" si="5"/>
        <v>-</v>
      </c>
      <c r="I34" s="109" t="str">
        <f t="shared" si="5"/>
        <v>-</v>
      </c>
      <c r="J34" s="88" t="str">
        <f t="shared" si="5"/>
        <v>-</v>
      </c>
      <c r="K34" s="36">
        <f t="shared" si="0"/>
        <v>0</v>
      </c>
      <c r="P34" s="19"/>
      <c r="Q34" s="39"/>
      <c r="R34" s="39"/>
      <c r="S34" s="39"/>
      <c r="T34" s="39"/>
      <c r="U34" s="39"/>
      <c r="V34" s="39"/>
      <c r="W34" s="39"/>
      <c r="X34" s="39"/>
      <c r="Y34" s="20"/>
    </row>
    <row r="35" spans="2:25" ht="15" customHeight="1" thickBot="1" x14ac:dyDescent="0.35">
      <c r="B35" s="93" t="s">
        <v>48</v>
      </c>
      <c r="C35" s="47" t="s">
        <v>181</v>
      </c>
      <c r="D35" s="47" t="str">
        <f t="shared" ref="D35:J35" si="6">IF($C$35="No","-","")</f>
        <v>-</v>
      </c>
      <c r="E35" s="47" t="str">
        <f t="shared" si="6"/>
        <v>-</v>
      </c>
      <c r="F35" s="47" t="str">
        <f t="shared" si="6"/>
        <v>-</v>
      </c>
      <c r="G35" s="47" t="str">
        <f t="shared" si="6"/>
        <v>-</v>
      </c>
      <c r="H35" s="47" t="str">
        <f t="shared" si="6"/>
        <v>-</v>
      </c>
      <c r="I35" s="47" t="str">
        <f t="shared" si="6"/>
        <v>-</v>
      </c>
      <c r="J35" s="89" t="str">
        <f t="shared" si="6"/>
        <v>-</v>
      </c>
      <c r="K35" s="48">
        <f t="shared" si="0"/>
        <v>0</v>
      </c>
      <c r="P35" s="19"/>
      <c r="Q35" s="39"/>
      <c r="R35" s="39"/>
      <c r="S35" s="39"/>
      <c r="T35" s="39"/>
      <c r="U35" s="39"/>
      <c r="V35" s="39"/>
      <c r="W35" s="39"/>
      <c r="X35" s="39"/>
      <c r="Y35" s="20"/>
    </row>
    <row r="36" spans="2:25" ht="15" customHeight="1" thickBot="1" x14ac:dyDescent="0.35">
      <c r="B36" s="64"/>
      <c r="C36" s="65"/>
      <c r="D36" s="65"/>
      <c r="E36" s="65"/>
      <c r="F36" s="66"/>
      <c r="G36" s="67"/>
      <c r="H36" s="40"/>
      <c r="I36" s="68"/>
      <c r="J36" s="69"/>
      <c r="K36" s="70"/>
      <c r="P36" s="19"/>
      <c r="Q36" s="39"/>
      <c r="R36" s="39"/>
      <c r="S36" s="39"/>
      <c r="T36" s="39"/>
      <c r="U36" s="39"/>
      <c r="V36" s="39"/>
      <c r="W36" s="39"/>
      <c r="X36" s="39"/>
      <c r="Y36" s="20"/>
    </row>
    <row r="37" spans="2:25" ht="17.399999999999999" x14ac:dyDescent="0.3">
      <c r="B37" s="215" t="s">
        <v>49</v>
      </c>
      <c r="C37" s="216"/>
      <c r="D37" s="216"/>
      <c r="E37" s="216"/>
      <c r="F37" s="216"/>
      <c r="G37" s="216"/>
      <c r="H37" s="216"/>
      <c r="I37" s="216"/>
      <c r="J37" s="216"/>
      <c r="K37" s="217"/>
      <c r="P37" s="19"/>
      <c r="Q37" s="39"/>
      <c r="R37" s="39"/>
      <c r="S37" s="39"/>
      <c r="T37" s="39"/>
      <c r="U37" s="39"/>
      <c r="V37" s="39"/>
      <c r="W37" s="39"/>
      <c r="X37" s="39"/>
      <c r="Y37" s="20"/>
    </row>
    <row r="38" spans="2:25" s="12" customFormat="1" ht="40.950000000000003" customHeight="1" x14ac:dyDescent="0.3">
      <c r="B38" s="112" t="s">
        <v>32</v>
      </c>
      <c r="C38" s="79" t="s">
        <v>33</v>
      </c>
      <c r="D38" s="79" t="s">
        <v>34</v>
      </c>
      <c r="E38" s="107" t="s">
        <v>35</v>
      </c>
      <c r="F38" s="79" t="s">
        <v>36</v>
      </c>
      <c r="G38" s="79" t="s">
        <v>50</v>
      </c>
      <c r="H38" s="79" t="s">
        <v>38</v>
      </c>
      <c r="I38" s="79" t="s">
        <v>39</v>
      </c>
      <c r="J38" s="79" t="s">
        <v>40</v>
      </c>
      <c r="K38" s="80" t="s">
        <v>25</v>
      </c>
      <c r="P38" s="22"/>
      <c r="Q38" s="40"/>
      <c r="R38" s="40"/>
      <c r="S38" s="40"/>
      <c r="T38" s="40"/>
      <c r="U38" s="40"/>
      <c r="V38" s="40"/>
      <c r="W38" s="40"/>
      <c r="X38" s="40"/>
      <c r="Y38" s="23"/>
    </row>
    <row r="39" spans="2:25" ht="15" customHeight="1" x14ac:dyDescent="0.3">
      <c r="B39" s="97" t="str">
        <f>D14</f>
        <v>N/A</v>
      </c>
      <c r="C39" s="114" t="str">
        <f>IF($D$14="N/A","No",VLOOKUP($B$39,'Packaging Types'!$A$1:$S$108,11,FALSE))</f>
        <v>No</v>
      </c>
      <c r="D39" s="114" t="str">
        <f>VLOOKUP($B$39,'Packaging Types'!$A$1:$S$108,12,FALSE)</f>
        <v>-</v>
      </c>
      <c r="E39" s="114" t="str">
        <f>VLOOKUP($B$39,'Packaging Types'!$A$1:$S$108,13,FALSE)</f>
        <v>-</v>
      </c>
      <c r="F39" s="114" t="str">
        <f>VLOOKUP($B$39,'Packaging Types'!$A$1:$S$108,14,FALSE)</f>
        <v>-</v>
      </c>
      <c r="G39" s="114" t="str">
        <f>VLOOKUP($B$39,'Packaging Types'!$A$1:$S$108,15,FALSE)</f>
        <v>-</v>
      </c>
      <c r="H39" s="114" t="str">
        <f>VLOOKUP($B$39,'Packaging Types'!$A$1:$S$108,16,FALSE)</f>
        <v>-</v>
      </c>
      <c r="I39" s="114" t="str">
        <f>VLOOKUP($B$39,'Packaging Types'!$A$1:$S$108,17,FALSE)</f>
        <v>-</v>
      </c>
      <c r="J39" s="34" t="str">
        <f>VLOOKUP($B$39,'Packaging Types'!$A$1:$S$108,18,FALSE)</f>
        <v>-</v>
      </c>
      <c r="K39" s="36" t="str">
        <f>IF(C39="No","0",J39*G39)</f>
        <v>0</v>
      </c>
      <c r="M39" s="4"/>
      <c r="P39" s="19"/>
      <c r="Q39" s="39"/>
      <c r="R39" s="39"/>
      <c r="S39" s="39"/>
      <c r="T39" s="39"/>
      <c r="U39" s="39"/>
      <c r="V39" s="39"/>
      <c r="W39" s="39"/>
      <c r="X39" s="39"/>
      <c r="Y39" s="20"/>
    </row>
    <row r="40" spans="2:25" ht="15" customHeight="1" x14ac:dyDescent="0.3">
      <c r="B40" s="51" t="s">
        <v>41</v>
      </c>
      <c r="C40" s="109" t="str">
        <f>IF($D$14="N/A","No","")</f>
        <v>No</v>
      </c>
      <c r="D40" s="109" t="str">
        <f t="shared" ref="D40:J40" si="7">IF($C$40="No","-","")</f>
        <v>-</v>
      </c>
      <c r="E40" s="109" t="str">
        <f t="shared" si="7"/>
        <v>-</v>
      </c>
      <c r="F40" s="109" t="str">
        <f t="shared" si="7"/>
        <v>-</v>
      </c>
      <c r="G40" s="109" t="str">
        <f t="shared" si="7"/>
        <v>-</v>
      </c>
      <c r="H40" s="109" t="str">
        <f t="shared" si="7"/>
        <v>-</v>
      </c>
      <c r="I40" s="109" t="str">
        <f t="shared" si="7"/>
        <v>-</v>
      </c>
      <c r="J40" s="88" t="str">
        <f t="shared" si="7"/>
        <v>-</v>
      </c>
      <c r="K40" s="36" t="str">
        <f t="shared" ref="K40:K43" si="8">IF(C40="No","0",J40*G40)</f>
        <v>0</v>
      </c>
      <c r="P40" s="19"/>
      <c r="Q40" s="39"/>
      <c r="R40" s="39"/>
      <c r="S40" s="39"/>
      <c r="T40" s="39"/>
      <c r="U40" s="39"/>
      <c r="V40" s="39"/>
      <c r="W40" s="39"/>
      <c r="X40" s="39"/>
      <c r="Y40" s="20"/>
    </row>
    <row r="41" spans="2:25" ht="15" customHeight="1" x14ac:dyDescent="0.3">
      <c r="B41" s="51" t="s">
        <v>42</v>
      </c>
      <c r="C41" s="109" t="str">
        <f>IF($D$14="N/A","No","")</f>
        <v>No</v>
      </c>
      <c r="D41" s="109" t="str">
        <f t="shared" ref="D41:J41" si="9">IF($C$41="No","-","")</f>
        <v>-</v>
      </c>
      <c r="E41" s="109" t="str">
        <f t="shared" si="9"/>
        <v>-</v>
      </c>
      <c r="F41" s="109" t="str">
        <f t="shared" si="9"/>
        <v>-</v>
      </c>
      <c r="G41" s="109" t="str">
        <f t="shared" si="9"/>
        <v>-</v>
      </c>
      <c r="H41" s="109" t="str">
        <f t="shared" si="9"/>
        <v>-</v>
      </c>
      <c r="I41" s="109" t="str">
        <f t="shared" si="9"/>
        <v>-</v>
      </c>
      <c r="J41" s="88" t="str">
        <f t="shared" si="9"/>
        <v>-</v>
      </c>
      <c r="K41" s="36" t="str">
        <f t="shared" si="8"/>
        <v>0</v>
      </c>
      <c r="P41" s="19"/>
      <c r="Q41" s="39"/>
      <c r="R41" s="39"/>
      <c r="S41" s="39"/>
      <c r="T41" s="39"/>
      <c r="U41" s="39"/>
      <c r="V41" s="39"/>
      <c r="W41" s="39"/>
      <c r="X41" s="39"/>
      <c r="Y41" s="20"/>
    </row>
    <row r="42" spans="2:25" ht="15" customHeight="1" x14ac:dyDescent="0.3">
      <c r="B42" s="99" t="s">
        <v>51</v>
      </c>
      <c r="C42" s="109" t="str">
        <f>IF($D$14="N/A","No","")</f>
        <v>No</v>
      </c>
      <c r="D42" s="109" t="str">
        <f t="shared" ref="D42:J42" si="10">IF($C$42="No","-","")</f>
        <v>-</v>
      </c>
      <c r="E42" s="109" t="str">
        <f t="shared" si="10"/>
        <v>-</v>
      </c>
      <c r="F42" s="109" t="str">
        <f t="shared" si="10"/>
        <v>-</v>
      </c>
      <c r="G42" s="109" t="str">
        <f t="shared" si="10"/>
        <v>-</v>
      </c>
      <c r="H42" s="109" t="str">
        <f t="shared" si="10"/>
        <v>-</v>
      </c>
      <c r="I42" s="109" t="str">
        <f t="shared" si="10"/>
        <v>-</v>
      </c>
      <c r="J42" s="88" t="str">
        <f t="shared" si="10"/>
        <v>-</v>
      </c>
      <c r="K42" s="36" t="str">
        <f t="shared" si="8"/>
        <v>0</v>
      </c>
      <c r="P42" s="19"/>
      <c r="Q42" s="39"/>
      <c r="R42" s="39"/>
      <c r="S42" s="39"/>
      <c r="T42" s="39"/>
      <c r="U42" s="39"/>
      <c r="V42" s="39"/>
      <c r="W42" s="39"/>
      <c r="X42" s="39"/>
      <c r="Y42" s="20"/>
    </row>
    <row r="43" spans="2:25" ht="15" customHeight="1" thickBot="1" x14ac:dyDescent="0.35">
      <c r="B43" s="93" t="s">
        <v>48</v>
      </c>
      <c r="C43" s="47" t="str">
        <f>IF($D$14="N/A","No","")</f>
        <v>No</v>
      </c>
      <c r="D43" s="47" t="str">
        <f t="shared" ref="D43:J43" si="11">IF($C$43="No","-","")</f>
        <v>-</v>
      </c>
      <c r="E43" s="47" t="str">
        <f t="shared" si="11"/>
        <v>-</v>
      </c>
      <c r="F43" s="47" t="str">
        <f t="shared" si="11"/>
        <v>-</v>
      </c>
      <c r="G43" s="47" t="str">
        <f t="shared" si="11"/>
        <v>-</v>
      </c>
      <c r="H43" s="47" t="str">
        <f t="shared" si="11"/>
        <v>-</v>
      </c>
      <c r="I43" s="47" t="str">
        <f t="shared" si="11"/>
        <v>-</v>
      </c>
      <c r="J43" s="89" t="str">
        <f t="shared" si="11"/>
        <v>-</v>
      </c>
      <c r="K43" s="48" t="str">
        <f t="shared" si="8"/>
        <v>0</v>
      </c>
      <c r="P43" s="19"/>
      <c r="Q43" s="39"/>
      <c r="R43" s="39"/>
      <c r="S43" s="39"/>
      <c r="T43" s="39"/>
      <c r="U43" s="39"/>
      <c r="V43" s="39"/>
      <c r="W43" s="39"/>
      <c r="X43" s="39"/>
      <c r="Y43" s="20"/>
    </row>
    <row r="44" spans="2:25" ht="16.2" thickBot="1" x14ac:dyDescent="0.35">
      <c r="B44" s="64"/>
      <c r="C44" s="66"/>
      <c r="D44" s="66"/>
      <c r="E44" s="66"/>
      <c r="F44" s="66"/>
      <c r="G44" s="40"/>
      <c r="H44" s="40"/>
      <c r="I44" s="40"/>
      <c r="J44" s="40"/>
      <c r="K44" s="70"/>
      <c r="P44" s="218" t="s">
        <v>52</v>
      </c>
      <c r="Q44" s="219"/>
      <c r="R44" s="219"/>
      <c r="S44" s="219"/>
      <c r="T44" s="219"/>
      <c r="U44" s="219"/>
      <c r="V44" s="219"/>
      <c r="W44" s="219"/>
      <c r="X44" s="219"/>
      <c r="Y44" s="220"/>
    </row>
    <row r="45" spans="2:25" ht="18" thickBot="1" x14ac:dyDescent="0.35">
      <c r="B45" s="215" t="s">
        <v>53</v>
      </c>
      <c r="C45" s="217"/>
      <c r="D45" s="62"/>
      <c r="E45" s="62"/>
      <c r="F45" s="62"/>
      <c r="G45" s="62"/>
      <c r="H45" s="62"/>
      <c r="I45" s="62"/>
      <c r="J45" s="62"/>
      <c r="K45" s="63"/>
      <c r="P45" s="221"/>
      <c r="Q45" s="222"/>
      <c r="R45" s="222"/>
      <c r="S45" s="222"/>
      <c r="T45" s="222"/>
      <c r="U45" s="222"/>
      <c r="V45" s="222"/>
      <c r="W45" s="222"/>
      <c r="X45" s="222"/>
      <c r="Y45" s="223"/>
    </row>
    <row r="46" spans="2:25" ht="19.95" customHeight="1" x14ac:dyDescent="0.3">
      <c r="B46" s="112" t="s">
        <v>53</v>
      </c>
      <c r="C46" s="80" t="s">
        <v>54</v>
      </c>
      <c r="D46" s="39"/>
      <c r="E46" s="39"/>
      <c r="F46" s="39"/>
      <c r="G46" s="39"/>
      <c r="H46" s="39"/>
      <c r="I46" s="39"/>
      <c r="J46" s="39"/>
      <c r="K46" s="20"/>
      <c r="P46" s="19"/>
      <c r="Q46" s="39"/>
      <c r="R46" s="39"/>
      <c r="S46" s="39"/>
      <c r="T46" s="39"/>
      <c r="U46" s="39"/>
      <c r="V46" s="39"/>
      <c r="W46" s="39"/>
      <c r="X46" s="39"/>
      <c r="Y46" s="20"/>
    </row>
    <row r="47" spans="2:25" ht="31.2" x14ac:dyDescent="0.3">
      <c r="B47" s="108" t="s">
        <v>55</v>
      </c>
      <c r="C47" s="71" t="s">
        <v>184</v>
      </c>
      <c r="D47" s="73"/>
      <c r="E47" s="73"/>
      <c r="F47" s="74"/>
      <c r="G47" s="73"/>
      <c r="H47" s="75"/>
      <c r="I47" s="76"/>
      <c r="J47" s="75"/>
      <c r="K47" s="77"/>
      <c r="P47" s="19"/>
      <c r="Q47" s="39"/>
      <c r="R47" s="39"/>
      <c r="S47" s="39"/>
      <c r="T47" s="39"/>
      <c r="U47" s="39"/>
      <c r="V47" s="39"/>
      <c r="W47" s="39"/>
      <c r="X47" s="39"/>
      <c r="Y47" s="20"/>
    </row>
    <row r="48" spans="2:25" ht="34.950000000000003" customHeight="1" thickBot="1" x14ac:dyDescent="0.35">
      <c r="B48" s="98" t="s">
        <v>56</v>
      </c>
      <c r="C48" s="72" t="s">
        <v>184</v>
      </c>
      <c r="D48" s="73"/>
      <c r="E48" s="73"/>
      <c r="F48" s="74"/>
      <c r="G48" s="73"/>
      <c r="H48" s="75"/>
      <c r="I48" s="76"/>
      <c r="J48" s="75"/>
      <c r="K48" s="77"/>
      <c r="P48" s="19"/>
      <c r="Q48" s="39"/>
      <c r="R48" s="39"/>
      <c r="S48" s="39"/>
      <c r="T48" s="39"/>
      <c r="U48" s="39"/>
      <c r="V48" s="39"/>
      <c r="W48" s="39"/>
      <c r="X48" s="39"/>
      <c r="Y48" s="20"/>
    </row>
    <row r="49" spans="2:25" ht="15" customHeight="1" thickBot="1" x14ac:dyDescent="0.35">
      <c r="B49" s="84"/>
      <c r="C49" s="78"/>
      <c r="D49" s="76"/>
      <c r="E49" s="76"/>
      <c r="F49" s="75"/>
      <c r="G49" s="39"/>
      <c r="H49" s="39"/>
      <c r="I49" s="39"/>
      <c r="J49" s="39"/>
      <c r="K49" s="20"/>
      <c r="P49" s="19"/>
      <c r="Q49" s="39"/>
      <c r="R49" s="39"/>
      <c r="S49" s="39"/>
      <c r="T49" s="39"/>
      <c r="U49" s="39"/>
      <c r="V49" s="39"/>
      <c r="W49" s="39"/>
      <c r="X49" s="39"/>
      <c r="Y49" s="20"/>
    </row>
    <row r="50" spans="2:25" ht="18" thickBot="1" x14ac:dyDescent="0.35">
      <c r="B50" s="224" t="s">
        <v>57</v>
      </c>
      <c r="C50" s="225"/>
      <c r="D50" s="225"/>
      <c r="E50" s="225"/>
      <c r="F50" s="225"/>
      <c r="G50" s="225"/>
      <c r="H50" s="225"/>
      <c r="I50" s="226"/>
      <c r="J50" s="62"/>
      <c r="K50" s="63"/>
      <c r="P50" s="19"/>
      <c r="Q50" s="39"/>
      <c r="R50" s="39"/>
      <c r="S50" s="39"/>
      <c r="T50" s="39"/>
      <c r="U50" s="39"/>
      <c r="V50" s="39"/>
      <c r="W50" s="39"/>
      <c r="X50" s="39"/>
      <c r="Y50" s="20"/>
    </row>
    <row r="51" spans="2:25" x14ac:dyDescent="0.3">
      <c r="B51" s="104" t="s">
        <v>58</v>
      </c>
      <c r="C51" s="105" t="s">
        <v>181</v>
      </c>
      <c r="D51" s="202"/>
      <c r="E51" s="203"/>
      <c r="F51" s="203"/>
      <c r="G51" s="203"/>
      <c r="H51" s="203"/>
      <c r="I51" s="204"/>
      <c r="J51" s="66"/>
      <c r="K51" s="81"/>
      <c r="P51" s="19"/>
      <c r="Q51" s="39"/>
      <c r="R51" s="39"/>
      <c r="S51" s="39"/>
      <c r="T51" s="39"/>
      <c r="U51" s="39"/>
      <c r="V51" s="39"/>
      <c r="W51" s="39"/>
      <c r="X51" s="39"/>
      <c r="Y51" s="20"/>
    </row>
    <row r="52" spans="2:25" x14ac:dyDescent="0.3">
      <c r="B52" s="51" t="s">
        <v>59</v>
      </c>
      <c r="C52" s="109" t="s">
        <v>181</v>
      </c>
      <c r="D52" s="185" t="s">
        <v>60</v>
      </c>
      <c r="E52" s="186"/>
      <c r="F52" s="185" t="s">
        <v>61</v>
      </c>
      <c r="G52" s="187"/>
      <c r="H52" s="187"/>
      <c r="I52" s="188"/>
      <c r="J52" s="66"/>
      <c r="K52" s="81"/>
      <c r="P52" s="19"/>
      <c r="Q52" s="39"/>
      <c r="R52" s="39"/>
      <c r="S52" s="39"/>
      <c r="T52" s="39"/>
      <c r="U52" s="39"/>
      <c r="V52" s="39"/>
      <c r="W52" s="39"/>
      <c r="X52" s="39"/>
      <c r="Y52" s="20"/>
    </row>
    <row r="53" spans="2:25" x14ac:dyDescent="0.3">
      <c r="B53" s="189" t="s">
        <v>62</v>
      </c>
      <c r="C53" s="191" t="s">
        <v>181</v>
      </c>
      <c r="D53" s="131" t="s">
        <v>63</v>
      </c>
      <c r="E53" s="110" t="s">
        <v>63</v>
      </c>
      <c r="F53" s="110" t="s">
        <v>63</v>
      </c>
      <c r="G53" s="110" t="s">
        <v>63</v>
      </c>
      <c r="H53" s="110" t="s">
        <v>63</v>
      </c>
      <c r="I53" s="111" t="s">
        <v>63</v>
      </c>
      <c r="J53" s="66"/>
      <c r="K53" s="81"/>
      <c r="P53" s="19"/>
      <c r="Q53" s="39"/>
      <c r="R53" s="39"/>
      <c r="S53" s="39"/>
      <c r="T53" s="39"/>
      <c r="U53" s="39"/>
      <c r="V53" s="39"/>
      <c r="W53" s="39"/>
      <c r="X53" s="39"/>
      <c r="Y53" s="20"/>
    </row>
    <row r="54" spans="2:25" x14ac:dyDescent="0.3">
      <c r="B54" s="190"/>
      <c r="C54" s="192"/>
      <c r="D54" s="90" t="s">
        <v>64</v>
      </c>
      <c r="E54" s="91" t="s">
        <v>64</v>
      </c>
      <c r="F54" s="91" t="s">
        <v>64</v>
      </c>
      <c r="G54" s="91" t="s">
        <v>64</v>
      </c>
      <c r="H54" s="91" t="s">
        <v>64</v>
      </c>
      <c r="I54" s="92" t="s">
        <v>64</v>
      </c>
      <c r="J54" s="66"/>
      <c r="K54" s="81"/>
      <c r="P54" s="19"/>
      <c r="Q54" s="39"/>
      <c r="R54" s="39"/>
      <c r="S54" s="39"/>
      <c r="T54" s="39"/>
      <c r="U54" s="39"/>
      <c r="V54" s="39"/>
      <c r="W54" s="39"/>
      <c r="X54" s="39"/>
      <c r="Y54" s="20"/>
    </row>
    <row r="55" spans="2:25" ht="46.8" x14ac:dyDescent="0.3">
      <c r="B55" s="108" t="s">
        <v>270</v>
      </c>
      <c r="C55" s="109" t="s">
        <v>181</v>
      </c>
      <c r="D55" s="185" t="s">
        <v>268</v>
      </c>
      <c r="E55" s="187"/>
      <c r="F55" s="187"/>
      <c r="G55" s="187"/>
      <c r="H55" s="187"/>
      <c r="I55" s="188"/>
      <c r="J55" s="66"/>
      <c r="K55" s="81"/>
      <c r="P55" s="19"/>
      <c r="Q55" s="39"/>
      <c r="R55" s="39"/>
      <c r="S55" s="39"/>
      <c r="T55" s="39"/>
      <c r="U55" s="39"/>
      <c r="V55" s="39"/>
      <c r="W55" s="39"/>
      <c r="X55" s="39"/>
      <c r="Y55" s="20"/>
    </row>
    <row r="56" spans="2:25" x14ac:dyDescent="0.3">
      <c r="B56" s="100" t="s">
        <v>65</v>
      </c>
      <c r="C56" s="102">
        <f>SUMIFS($K$27:$K$35,$D$27:$D$35,"No")+IF(D14="N/A",0,(SUMIFS($K$39:$K$43,$D$39:$D$43,"No")*$C$15))</f>
        <v>14.7</v>
      </c>
      <c r="D56" s="87" t="s">
        <v>66</v>
      </c>
      <c r="E56" s="193"/>
      <c r="F56" s="194"/>
      <c r="G56" s="194"/>
      <c r="H56" s="194"/>
      <c r="I56" s="195"/>
      <c r="J56" s="66"/>
      <c r="K56" s="81"/>
      <c r="P56" s="19"/>
      <c r="Q56" s="39"/>
      <c r="R56" s="39"/>
      <c r="S56" s="39"/>
      <c r="T56" s="39"/>
      <c r="U56" s="39"/>
      <c r="V56" s="39"/>
      <c r="W56" s="39"/>
      <c r="X56" s="39"/>
      <c r="Y56" s="20"/>
    </row>
    <row r="57" spans="2:25" x14ac:dyDescent="0.3">
      <c r="B57" s="115" t="s">
        <v>67</v>
      </c>
      <c r="C57" s="52">
        <f>SUMIFS($K$27:$K$35,$D$27:$D$35,"No",$F$27:$F$35,"Plastic")+IF(D14="N/A",0,(SUMIFS($K$39:$K$43,$D$39:$D$43,"No",$F$39:$F$43,"Plastic")*$C$15))</f>
        <v>0</v>
      </c>
      <c r="D57" s="87" t="s">
        <v>66</v>
      </c>
      <c r="E57" s="196"/>
      <c r="F57" s="197"/>
      <c r="G57" s="197"/>
      <c r="H57" s="197"/>
      <c r="I57" s="198"/>
      <c r="J57" s="66"/>
      <c r="K57" s="81"/>
      <c r="P57" s="19"/>
      <c r="Q57" s="39"/>
      <c r="R57" s="39"/>
      <c r="S57" s="39"/>
      <c r="T57" s="39"/>
      <c r="U57" s="39"/>
      <c r="V57" s="39"/>
      <c r="W57" s="39"/>
      <c r="X57" s="39"/>
      <c r="Y57" s="20"/>
    </row>
    <row r="58" spans="2:25" x14ac:dyDescent="0.3">
      <c r="B58" s="116" t="s">
        <v>68</v>
      </c>
      <c r="C58" s="52">
        <f>SUMIFS($K$27:$K$35,$D$27:$D$35,"No",$F$27:$F$35,"Cardboard")+IF(D14="N/A",0,(SUMIFS($K$39:$K$43,$D$39:$D$43,"No",$F$39:$F$43,"Cardboard")*$C$15))</f>
        <v>14.7</v>
      </c>
      <c r="D58" s="87" t="s">
        <v>66</v>
      </c>
      <c r="E58" s="196"/>
      <c r="F58" s="197"/>
      <c r="G58" s="197"/>
      <c r="H58" s="197"/>
      <c r="I58" s="198"/>
      <c r="J58" s="66"/>
      <c r="K58" s="81"/>
      <c r="P58" s="19"/>
      <c r="Q58" s="39"/>
      <c r="R58" s="39"/>
      <c r="S58" s="39"/>
      <c r="T58" s="39"/>
      <c r="U58" s="39"/>
      <c r="V58" s="39"/>
      <c r="W58" s="39"/>
      <c r="X58" s="39"/>
      <c r="Y58" s="20"/>
    </row>
    <row r="59" spans="2:25" x14ac:dyDescent="0.3">
      <c r="B59" s="116" t="s">
        <v>69</v>
      </c>
      <c r="C59" s="52">
        <f>SUMIFS($K$27:$K$35,$D$27:$D$35,"No",$F$27:$F$35,"Paper")+IF(D14="N/A",0,(SUMIFS($K$39:$K$43,$D$39:$D$43,"No",$F$39:$F$43,"Paper")*$C$15))</f>
        <v>0</v>
      </c>
      <c r="D59" s="87" t="s">
        <v>66</v>
      </c>
      <c r="E59" s="196"/>
      <c r="F59" s="197"/>
      <c r="G59" s="197"/>
      <c r="H59" s="197"/>
      <c r="I59" s="198"/>
      <c r="J59" s="66"/>
      <c r="K59" s="81"/>
      <c r="P59" s="19"/>
      <c r="Q59" s="39"/>
      <c r="R59" s="39"/>
      <c r="S59" s="39"/>
      <c r="T59" s="39"/>
      <c r="U59" s="39"/>
      <c r="V59" s="39"/>
      <c r="W59" s="39"/>
      <c r="X59" s="39"/>
      <c r="Y59" s="20"/>
    </row>
    <row r="60" spans="2:25" x14ac:dyDescent="0.3">
      <c r="B60" s="116" t="s">
        <v>70</v>
      </c>
      <c r="C60" s="52">
        <f>SUMIFS($K$27:$K$35,$D$27:$D$35,"No",$F$27:$F$35,"Wood")+IF(D14="N/A",0,(SUMIFS($K$39:$K$43,$D$39:$D$43,"No",$F$39:$F$43,"Wood")*$C$15))</f>
        <v>0</v>
      </c>
      <c r="D60" s="87" t="s">
        <v>66</v>
      </c>
      <c r="E60" s="196"/>
      <c r="F60" s="197"/>
      <c r="G60" s="197"/>
      <c r="H60" s="197"/>
      <c r="I60" s="198"/>
      <c r="J60" s="66"/>
      <c r="K60" s="81"/>
      <c r="P60" s="19"/>
      <c r="Q60" s="39"/>
      <c r="R60" s="39"/>
      <c r="S60" s="39"/>
      <c r="T60" s="39"/>
      <c r="U60" s="39"/>
      <c r="V60" s="39"/>
      <c r="W60" s="39"/>
      <c r="X60" s="39"/>
      <c r="Y60" s="20"/>
    </row>
    <row r="61" spans="2:25" x14ac:dyDescent="0.3">
      <c r="B61" s="116" t="s">
        <v>71</v>
      </c>
      <c r="C61" s="52">
        <f>SUMIFS($K$27:$K$35,$D$27:$D$35,"No",$F$27:$F$35,"Metal")+IF(D14="N/A",0,(SUMIFS($K$39:$K$43,$D$39:$D$43,"No",$F$39:$F$43,"Metal")*$C$15))</f>
        <v>0</v>
      </c>
      <c r="D61" s="87" t="s">
        <v>66</v>
      </c>
      <c r="E61" s="196"/>
      <c r="F61" s="197"/>
      <c r="G61" s="197"/>
      <c r="H61" s="197"/>
      <c r="I61" s="198"/>
      <c r="J61" s="66"/>
      <c r="K61" s="81"/>
      <c r="P61" s="19"/>
      <c r="Q61" s="39"/>
      <c r="R61" s="39"/>
      <c r="S61" s="39"/>
      <c r="T61" s="39"/>
      <c r="U61" s="39"/>
      <c r="V61" s="39"/>
      <c r="W61" s="39"/>
      <c r="X61" s="39"/>
      <c r="Y61" s="20"/>
    </row>
    <row r="62" spans="2:25" ht="16.2" thickBot="1" x14ac:dyDescent="0.35">
      <c r="B62" s="101" t="s">
        <v>72</v>
      </c>
      <c r="C62" s="103">
        <f>SUMIFS($K$27:$K$35,$D$27:$D$35,"No",$F$27:$F$35,"Biodegradable")+IF(D14="N/A",0,(SUMIFS($K$39:$K$43,$D$39:$D$43,"No",$F$39:$F$43,"Biodegradable")*$C$15))</f>
        <v>0</v>
      </c>
      <c r="D62" s="83" t="s">
        <v>66</v>
      </c>
      <c r="E62" s="199"/>
      <c r="F62" s="200"/>
      <c r="G62" s="200"/>
      <c r="H62" s="200"/>
      <c r="I62" s="201"/>
      <c r="J62" s="175" t="s">
        <v>185</v>
      </c>
      <c r="K62" s="176"/>
      <c r="P62" s="19"/>
      <c r="Q62" s="39"/>
      <c r="R62" s="39"/>
      <c r="S62" s="39"/>
      <c r="T62" s="39"/>
      <c r="U62" s="39"/>
      <c r="V62" s="39"/>
      <c r="W62" s="39"/>
      <c r="X62" s="39"/>
      <c r="Y62" s="20"/>
    </row>
    <row r="63" spans="2:25" ht="16.2" thickBot="1" x14ac:dyDescent="0.35">
      <c r="B63" s="82"/>
      <c r="C63" s="66"/>
      <c r="D63" s="66"/>
      <c r="E63" s="66"/>
      <c r="F63" s="73"/>
      <c r="G63" s="73"/>
      <c r="H63" s="73"/>
      <c r="I63" s="73"/>
      <c r="J63" s="177"/>
      <c r="K63" s="178"/>
      <c r="P63" s="19"/>
      <c r="Q63" s="39"/>
      <c r="R63" s="39"/>
      <c r="S63" s="39"/>
      <c r="T63" s="39"/>
      <c r="U63" s="39"/>
      <c r="V63" s="39"/>
      <c r="W63" s="39"/>
      <c r="X63" s="39"/>
      <c r="Y63" s="20"/>
    </row>
    <row r="64" spans="2:25" s="11" customFormat="1" ht="24" thickBot="1" x14ac:dyDescent="0.35">
      <c r="B64" s="179" t="s">
        <v>73</v>
      </c>
      <c r="C64" s="180"/>
      <c r="D64" s="180"/>
      <c r="E64" s="180"/>
      <c r="F64" s="180"/>
      <c r="G64" s="180"/>
      <c r="H64" s="180"/>
      <c r="I64" s="180"/>
      <c r="J64" s="180"/>
      <c r="K64" s="181"/>
      <c r="P64" s="182"/>
      <c r="Q64" s="183"/>
      <c r="R64" s="183"/>
      <c r="S64" s="183"/>
      <c r="T64" s="183"/>
      <c r="U64" s="183"/>
      <c r="V64" s="183"/>
      <c r="W64" s="183"/>
      <c r="X64" s="183"/>
      <c r="Y64" s="184"/>
    </row>
    <row r="65" spans="2:11" ht="15" customHeight="1" x14ac:dyDescent="0.3"/>
    <row r="66" spans="2:11" ht="15" customHeight="1" x14ac:dyDescent="0.3"/>
    <row r="67" spans="2:11" ht="15" customHeight="1" x14ac:dyDescent="0.3"/>
    <row r="68" spans="2:11" ht="15" customHeight="1" x14ac:dyDescent="0.3"/>
    <row r="69" spans="2:11" ht="15" customHeight="1" x14ac:dyDescent="0.3">
      <c r="B69" s="5"/>
      <c r="C69" s="5"/>
      <c r="E69" s="5"/>
      <c r="F69" s="2"/>
      <c r="G69" s="2"/>
      <c r="H69" s="2"/>
      <c r="I69" s="2"/>
      <c r="J69" s="2"/>
      <c r="K69" s="2"/>
    </row>
    <row r="70" spans="2:11" ht="15" customHeight="1" x14ac:dyDescent="0.3"/>
    <row r="71" spans="2:11" ht="15" customHeight="1" x14ac:dyDescent="0.3"/>
    <row r="72" spans="2:11" ht="15" customHeight="1" x14ac:dyDescent="0.3"/>
    <row r="73" spans="2:11" ht="15" customHeight="1" x14ac:dyDescent="0.3"/>
    <row r="74" spans="2:11" ht="15" customHeight="1" x14ac:dyDescent="0.3"/>
    <row r="75" spans="2:11" ht="15" customHeight="1" x14ac:dyDescent="0.3"/>
    <row r="76" spans="2:11" ht="15" customHeight="1" x14ac:dyDescent="0.3"/>
    <row r="77" spans="2:11" ht="15" customHeight="1" x14ac:dyDescent="0.3"/>
    <row r="78" spans="2:11" ht="15" customHeight="1" x14ac:dyDescent="0.3"/>
    <row r="79" spans="2:11" ht="15" customHeight="1" x14ac:dyDescent="0.3"/>
    <row r="80" spans="2:11" ht="15" customHeight="1" x14ac:dyDescent="0.3"/>
    <row r="81" spans="2:2" ht="15" customHeight="1" x14ac:dyDescent="0.3"/>
    <row r="82" spans="2:2" ht="15" customHeight="1" x14ac:dyDescent="0.3"/>
    <row r="83" spans="2:2" ht="15" customHeight="1" x14ac:dyDescent="0.3"/>
    <row r="84" spans="2:2" ht="15" customHeight="1" x14ac:dyDescent="0.3"/>
    <row r="85" spans="2:2" ht="15" customHeight="1" x14ac:dyDescent="0.3"/>
    <row r="86" spans="2:2" ht="15" customHeight="1" x14ac:dyDescent="0.3"/>
    <row r="87" spans="2:2" ht="15" customHeight="1" x14ac:dyDescent="0.3">
      <c r="B87" s="46"/>
    </row>
    <row r="88" spans="2:2" ht="15" customHeight="1" x14ac:dyDescent="0.3">
      <c r="B88" s="13"/>
    </row>
    <row r="89" spans="2:2" ht="15" customHeight="1" x14ac:dyDescent="0.3"/>
    <row r="90" spans="2:2" ht="15" customHeight="1" x14ac:dyDescent="0.3"/>
  </sheetData>
  <mergeCells count="43">
    <mergeCell ref="B11:F11"/>
    <mergeCell ref="B2:K2"/>
    <mergeCell ref="P2:Y2"/>
    <mergeCell ref="C3:G3"/>
    <mergeCell ref="C4:G4"/>
    <mergeCell ref="C5:G5"/>
    <mergeCell ref="C6:G6"/>
    <mergeCell ref="C7:G7"/>
    <mergeCell ref="C8:G8"/>
    <mergeCell ref="C9:G9"/>
    <mergeCell ref="B10:K10"/>
    <mergeCell ref="P10:Y10"/>
    <mergeCell ref="B18:B19"/>
    <mergeCell ref="C18:E18"/>
    <mergeCell ref="F18:H18"/>
    <mergeCell ref="I18:I19"/>
    <mergeCell ref="J18:K19"/>
    <mergeCell ref="D12:F12"/>
    <mergeCell ref="D13:F13"/>
    <mergeCell ref="D14:F14"/>
    <mergeCell ref="D15:F15"/>
    <mergeCell ref="B17:K17"/>
    <mergeCell ref="D51:I51"/>
    <mergeCell ref="J20:K20"/>
    <mergeCell ref="J21:K21"/>
    <mergeCell ref="J22:K22"/>
    <mergeCell ref="P23:Y23"/>
    <mergeCell ref="B24:K24"/>
    <mergeCell ref="P24:Y24"/>
    <mergeCell ref="B25:K25"/>
    <mergeCell ref="B37:K37"/>
    <mergeCell ref="P44:Y45"/>
    <mergeCell ref="B45:C45"/>
    <mergeCell ref="B50:I50"/>
    <mergeCell ref="J62:K63"/>
    <mergeCell ref="B64:K64"/>
    <mergeCell ref="P64:Y64"/>
    <mergeCell ref="D52:E52"/>
    <mergeCell ref="F52:I52"/>
    <mergeCell ref="B53:B54"/>
    <mergeCell ref="C53:C54"/>
    <mergeCell ref="D55:I55"/>
    <mergeCell ref="E56:I62"/>
  </mergeCells>
  <conditionalFormatting sqref="B27">
    <cfRule type="cellIs" dxfId="81" priority="15" operator="equal">
      <formula>0</formula>
    </cfRule>
    <cfRule type="containsText" dxfId="80" priority="16" operator="containsText" text="manual input">
      <formula>NOT(ISERROR(SEARCH("manual input",B27)))</formula>
    </cfRule>
    <cfRule type="containsErrors" dxfId="79" priority="17">
      <formula>ISERROR(B27)</formula>
    </cfRule>
  </conditionalFormatting>
  <conditionalFormatting sqref="B39">
    <cfRule type="cellIs" dxfId="78" priority="18" operator="equal">
      <formula>0</formula>
    </cfRule>
  </conditionalFormatting>
  <conditionalFormatting sqref="B39:G39">
    <cfRule type="containsErrors" dxfId="77" priority="20">
      <formula>ISERROR(B39)</formula>
    </cfRule>
  </conditionalFormatting>
  <conditionalFormatting sqref="B39:K39">
    <cfRule type="containsText" dxfId="76" priority="19" operator="containsText" text="manual input">
      <formula>NOT(ISERROR(SEARCH("manual input",B39)))</formula>
    </cfRule>
  </conditionalFormatting>
  <conditionalFormatting sqref="C13:C14 C47:C48 C51:C53">
    <cfRule type="containsBlanks" dxfId="75" priority="42">
      <formula>LEN(TRIM(C13))=0</formula>
    </cfRule>
  </conditionalFormatting>
  <conditionalFormatting sqref="C15">
    <cfRule type="containsErrors" dxfId="74" priority="31">
      <formula>ISERROR(C15)</formula>
    </cfRule>
    <cfRule type="containsText" dxfId="73" priority="30" operator="containsText" text="manual input">
      <formula>NOT(ISERROR(SEARCH("manual input",C15)))</formula>
    </cfRule>
    <cfRule type="cellIs" dxfId="72" priority="29" operator="equal">
      <formula>0</formula>
    </cfRule>
  </conditionalFormatting>
  <conditionalFormatting sqref="C55">
    <cfRule type="containsBlanks" dxfId="71" priority="7">
      <formula>LEN(TRIM(C55))=0</formula>
    </cfRule>
  </conditionalFormatting>
  <conditionalFormatting sqref="C56:C62">
    <cfRule type="containsErrors" dxfId="70" priority="8">
      <formula>ISERROR(C56)</formula>
    </cfRule>
  </conditionalFormatting>
  <conditionalFormatting sqref="C41:D43">
    <cfRule type="containsBlanks" dxfId="69" priority="11">
      <formula>LEN(TRIM(C41))=0</formula>
    </cfRule>
  </conditionalFormatting>
  <conditionalFormatting sqref="C22:E22 J22">
    <cfRule type="containsBlanks" dxfId="68" priority="43">
      <formula>LEN(TRIM(C22))=0</formula>
    </cfRule>
  </conditionalFormatting>
  <conditionalFormatting sqref="C40:E40">
    <cfRule type="containsBlanks" dxfId="67" priority="13">
      <formula>LEN(TRIM(C40))=0</formula>
    </cfRule>
  </conditionalFormatting>
  <conditionalFormatting sqref="C3:G6">
    <cfRule type="containsBlanks" dxfId="66" priority="2">
      <formula>LEN(TRIM(C3))=0</formula>
    </cfRule>
  </conditionalFormatting>
  <conditionalFormatting sqref="C7:G7">
    <cfRule type="containsBlanks" dxfId="65" priority="3">
      <formula>LEN(TRIM(C7))=0</formula>
    </cfRule>
  </conditionalFormatting>
  <conditionalFormatting sqref="C8:G9">
    <cfRule type="containsBlanks" dxfId="64" priority="1">
      <formula>LEN(TRIM(C8))=0</formula>
    </cfRule>
  </conditionalFormatting>
  <conditionalFormatting sqref="C20:H21">
    <cfRule type="containsErrors" dxfId="63" priority="40">
      <formula>ISERROR(C20)</formula>
    </cfRule>
    <cfRule type="containsText" dxfId="62" priority="39" operator="containsText" text="manual input">
      <formula>NOT(ISERROR(SEARCH("manual input",C20)))</formula>
    </cfRule>
    <cfRule type="cellIs" dxfId="61" priority="38" operator="equal">
      <formula>0</formula>
    </cfRule>
  </conditionalFormatting>
  <conditionalFormatting sqref="C27:J27">
    <cfRule type="containsErrors" dxfId="60" priority="25">
      <formula>ISERROR(C27)</formula>
    </cfRule>
    <cfRule type="cellIs" dxfId="59" priority="23" operator="equal">
      <formula>0</formula>
    </cfRule>
    <cfRule type="containsText" dxfId="58" priority="24" operator="containsText" text="manual input">
      <formula>NOT(ISERROR(SEARCH("manual input",C27)))</formula>
    </cfRule>
  </conditionalFormatting>
  <conditionalFormatting sqref="C28:J35">
    <cfRule type="containsBlanks" dxfId="57" priority="41">
      <formula>LEN(TRIM(C28))=0</formula>
    </cfRule>
  </conditionalFormatting>
  <conditionalFormatting sqref="C39:K39 K40:K43">
    <cfRule type="containsBlanks" dxfId="56" priority="44">
      <formula>LEN(TRIM(C39))=0</formula>
    </cfRule>
  </conditionalFormatting>
  <conditionalFormatting sqref="D13:D14">
    <cfRule type="containsBlanks" dxfId="55" priority="14">
      <formula>LEN(TRIM(D13))=0</formula>
    </cfRule>
  </conditionalFormatting>
  <conditionalFormatting sqref="E41:E42">
    <cfRule type="containsBlanks" dxfId="54" priority="10">
      <formula>LEN(TRIM(E41))=0</formula>
    </cfRule>
  </conditionalFormatting>
  <conditionalFormatting sqref="E43:J43">
    <cfRule type="containsBlanks" dxfId="53" priority="12">
      <formula>LEN(TRIM(E43))=0</formula>
    </cfRule>
  </conditionalFormatting>
  <conditionalFormatting sqref="F40:J42">
    <cfRule type="containsBlanks" dxfId="52" priority="9">
      <formula>LEN(TRIM(F40))=0</formula>
    </cfRule>
  </conditionalFormatting>
  <conditionalFormatting sqref="H39:K39 K40:K43">
    <cfRule type="containsErrors" dxfId="51" priority="22">
      <formula>ISERROR(H39)</formula>
    </cfRule>
  </conditionalFormatting>
  <conditionalFormatting sqref="I20:I22">
    <cfRule type="cellIs" dxfId="50" priority="35" operator="equal">
      <formula>0</formula>
    </cfRule>
    <cfRule type="containsText" dxfId="49" priority="36" operator="containsText" text="manual input">
      <formula>NOT(ISERROR(SEARCH("manual input",I20)))</formula>
    </cfRule>
    <cfRule type="containsErrors" dxfId="48" priority="37">
      <formula>ISERROR(I20)</formula>
    </cfRule>
  </conditionalFormatting>
  <conditionalFormatting sqref="J20:J21">
    <cfRule type="cellIs" dxfId="47" priority="32" operator="equal">
      <formula>0</formula>
    </cfRule>
    <cfRule type="containsText" dxfId="46" priority="33" operator="containsText" text="manual input">
      <formula>NOT(ISERROR(SEARCH("manual input",J20)))</formula>
    </cfRule>
    <cfRule type="containsErrors" dxfId="45" priority="34">
      <formula>ISERROR(J20)</formula>
    </cfRule>
  </conditionalFormatting>
  <conditionalFormatting sqref="K27:K35">
    <cfRule type="containsErrors" dxfId="44" priority="28">
      <formula>ISERROR(K27)</formula>
    </cfRule>
    <cfRule type="cellIs" dxfId="43" priority="26" operator="equal">
      <formula>0</formula>
    </cfRule>
    <cfRule type="containsText" dxfId="42" priority="27" operator="containsText" text="manual input">
      <formula>NOT(ISERROR(SEARCH("manual input",K27)))</formula>
    </cfRule>
  </conditionalFormatting>
  <conditionalFormatting sqref="K39:K43">
    <cfRule type="containsText" dxfId="41" priority="21" operator="containsText" text="manual input">
      <formula>NOT(ISERROR(SEARCH("manual input",K39)))</formula>
    </cfRule>
  </conditionalFormatting>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13">
        <x14:dataValidation type="list" allowBlank="1" showInputMessage="1" showErrorMessage="1" xr:uid="{21094017-2F7A-4576-854F-D4247C860843}">
          <x14:formula1>
            <xm:f>Dropdowns!$G$2:$G$15</xm:f>
          </x14:formula1>
          <xm:sqref>F42</xm:sqref>
        </x14:dataValidation>
        <x14:dataValidation type="list" allowBlank="1" showInputMessage="1" showErrorMessage="1" xr:uid="{03E411BE-7E2B-4E2A-983B-8C6D7D6DE168}">
          <x14:formula1>
            <xm:f>Dropdowns!$A$2:$A$20</xm:f>
          </x14:formula1>
          <xm:sqref>C40:C43</xm:sqref>
        </x14:dataValidation>
        <x14:dataValidation type="list" allowBlank="1" showInputMessage="1" showErrorMessage="1" xr:uid="{7113839F-5B16-4F31-8D73-C4A07B73A937}">
          <x14:formula1>
            <xm:f>Dropdowns!$G$2:$G$31</xm:f>
          </x14:formula1>
          <xm:sqref>F40:F41 F43</xm:sqref>
        </x14:dataValidation>
        <x14:dataValidation type="list" allowBlank="1" showInputMessage="1" showErrorMessage="1" xr:uid="{EA258332-834E-4E3A-ADC0-F55516E11647}">
          <x14:formula1>
            <xm:f>Dropdowns!$A$2:$A$31</xm:f>
          </x14:formula1>
          <xm:sqref>D40:E43</xm:sqref>
        </x14:dataValidation>
        <x14:dataValidation type="list" allowBlank="1" showInputMessage="1" showErrorMessage="1" xr:uid="{8012CAFD-1747-4B99-9F51-1F690D310820}">
          <x14:formula1>
            <xm:f>Dropdowns!$G$2:$G$54</xm:f>
          </x14:formula1>
          <xm:sqref>F28:F31 F33:F35</xm:sqref>
        </x14:dataValidation>
        <x14:dataValidation type="list" allowBlank="1" showInputMessage="1" showErrorMessage="1" xr:uid="{2BEA53E2-E13F-4109-A8CE-E48DF3EEEE80}">
          <x14:formula1>
            <xm:f>Dropdowns!$A$2:$A$30</xm:f>
          </x14:formula1>
          <xm:sqref>D28:E31 D33:E35</xm:sqref>
        </x14:dataValidation>
        <x14:dataValidation type="list" allowBlank="1" showInputMessage="1" showErrorMessage="1" xr:uid="{7ACCA5D0-E648-456E-9479-8AA72C0743CC}">
          <x14:formula1>
            <xm:f>Dropdowns!$A$2:$A$23</xm:f>
          </x14:formula1>
          <xm:sqref>C28</xm:sqref>
        </x14:dataValidation>
        <x14:dataValidation type="list" allowBlank="1" showInputMessage="1" showErrorMessage="1" xr:uid="{A497B469-80D6-44F5-847F-10BE389F4D78}">
          <x14:formula1>
            <xm:f>Dropdowns!$H$2:$H$52</xm:f>
          </x14:formula1>
          <xm:sqref>C47:C48</xm:sqref>
        </x14:dataValidation>
        <x14:dataValidation type="list" allowBlank="1" showInputMessage="1" showErrorMessage="1" xr:uid="{6423F75C-6BA8-40BE-AB98-0C8747942C13}">
          <x14:formula1>
            <xm:f>Dropdowns!$B$2:$B$103</xm:f>
          </x14:formula1>
          <xm:sqref>D13</xm:sqref>
        </x14:dataValidation>
        <x14:dataValidation type="list" allowBlank="1" showInputMessage="1" showErrorMessage="1" xr:uid="{408185BA-938E-4910-9019-1EF6CC688623}">
          <x14:formula1>
            <xm:f>Dropdowns!$C$2:$C$82</xm:f>
          </x14:formula1>
          <xm:sqref>D14:F14</xm:sqref>
        </x14:dataValidation>
        <x14:dataValidation type="list" allowBlank="1" showInputMessage="1" showErrorMessage="1" xr:uid="{C7EEC777-1E7F-4F3D-B357-18586332156A}">
          <x14:formula1>
            <xm:f>Dropdowns!$A$2:$A$51</xm:f>
          </x14:formula1>
          <xm:sqref>D36:E36 C55 E44:F44 C44 C29:C36 C51:C53</xm:sqref>
        </x14:dataValidation>
        <x14:dataValidation type="list" allowBlank="1" showInputMessage="1" showErrorMessage="1" xr:uid="{C2604BE3-DA48-4EB0-8A0F-765D3BB3D3DA}">
          <x14:formula1>
            <xm:f>Dropdowns!$G$2:$G$5</xm:f>
          </x14:formula1>
          <xm:sqref>F36</xm:sqref>
        </x14:dataValidation>
        <x14:dataValidation type="list" allowBlank="1" showInputMessage="1" showErrorMessage="1" xr:uid="{DE3374B2-8889-413F-8E0D-1C98E8643A74}">
          <x14:formula1>
            <xm:f>Dropdowns!$A$2:$A$18</xm:f>
          </x14:formula1>
          <xm:sqref>D32:E32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FF1FC-169D-44FC-9AE8-7F92732604B9}">
  <dimension ref="A1:Y90"/>
  <sheetViews>
    <sheetView topLeftCell="A15" zoomScale="72" zoomScaleNormal="72" workbookViewId="0">
      <selection activeCell="E56" sqref="E56:I62"/>
    </sheetView>
  </sheetViews>
  <sheetFormatPr baseColWidth="10" defaultColWidth="11.44140625" defaultRowHeight="15.6" x14ac:dyDescent="0.3"/>
  <cols>
    <col min="1" max="1" width="3.6640625" style="1" customWidth="1"/>
    <col min="2" max="2" width="50.21875" style="1" customWidth="1"/>
    <col min="3" max="3" width="20.6640625" style="1" customWidth="1"/>
    <col min="4" max="4" width="16.44140625" style="1" customWidth="1"/>
    <col min="5" max="5" width="16.33203125" style="1" customWidth="1"/>
    <col min="6" max="6" width="14.88671875" style="1" bestFit="1" customWidth="1"/>
    <col min="7" max="7" width="14.88671875" style="1" customWidth="1"/>
    <col min="8" max="8" width="16.44140625" style="1" bestFit="1" customWidth="1"/>
    <col min="9" max="9" width="20.6640625" style="1" customWidth="1"/>
    <col min="10" max="10" width="13.33203125" style="1" customWidth="1"/>
    <col min="11" max="11" width="13.6640625" style="1" customWidth="1"/>
    <col min="12" max="12" width="4.33203125" style="1" customWidth="1"/>
    <col min="13" max="13" width="11.44140625" style="1"/>
    <col min="14" max="14" width="17.33203125" style="1" customWidth="1"/>
    <col min="15" max="16384" width="11.44140625" style="1"/>
  </cols>
  <sheetData>
    <row r="1" spans="2:25" ht="15" customHeight="1" thickBot="1" x14ac:dyDescent="0.35">
      <c r="N1" s="3"/>
    </row>
    <row r="2" spans="2:25" s="11" customFormat="1" ht="24" thickBot="1" x14ac:dyDescent="0.35">
      <c r="B2" s="179" t="s">
        <v>0</v>
      </c>
      <c r="C2" s="180"/>
      <c r="D2" s="180"/>
      <c r="E2" s="180"/>
      <c r="F2" s="180"/>
      <c r="G2" s="180"/>
      <c r="H2" s="180"/>
      <c r="I2" s="180"/>
      <c r="J2" s="180"/>
      <c r="K2" s="181"/>
      <c r="P2" s="212" t="s">
        <v>1</v>
      </c>
      <c r="Q2" s="213"/>
      <c r="R2" s="213"/>
      <c r="S2" s="213"/>
      <c r="T2" s="213"/>
      <c r="U2" s="213"/>
      <c r="V2" s="213"/>
      <c r="W2" s="213"/>
      <c r="X2" s="213"/>
      <c r="Y2" s="214"/>
    </row>
    <row r="3" spans="2:25" x14ac:dyDescent="0.3">
      <c r="B3" s="117" t="s">
        <v>2</v>
      </c>
      <c r="C3" s="245" t="s">
        <v>170</v>
      </c>
      <c r="D3" s="246"/>
      <c r="E3" s="246"/>
      <c r="F3" s="246"/>
      <c r="G3" s="247"/>
      <c r="H3" s="54"/>
      <c r="I3" s="26"/>
      <c r="J3" s="26"/>
      <c r="K3" s="27"/>
      <c r="N3" s="14"/>
      <c r="P3" s="43"/>
      <c r="Q3" s="44"/>
      <c r="R3" s="44"/>
      <c r="S3" s="44"/>
      <c r="T3" s="44"/>
      <c r="U3" s="44"/>
      <c r="V3" s="44"/>
      <c r="W3" s="44"/>
      <c r="X3" s="44"/>
      <c r="Y3" s="45"/>
    </row>
    <row r="4" spans="2:25" x14ac:dyDescent="0.3">
      <c r="B4" s="118" t="s">
        <v>3</v>
      </c>
      <c r="C4" s="248" t="s">
        <v>171</v>
      </c>
      <c r="D4" s="249"/>
      <c r="E4" s="249"/>
      <c r="F4" s="249"/>
      <c r="G4" s="250"/>
      <c r="H4" s="55"/>
      <c r="I4" s="28"/>
      <c r="J4" s="28"/>
      <c r="K4" s="29"/>
      <c r="M4" s="16"/>
      <c r="N4" s="1" t="s">
        <v>4</v>
      </c>
      <c r="P4" s="19"/>
      <c r="Q4" s="39"/>
      <c r="R4" s="39"/>
      <c r="S4" s="39"/>
      <c r="T4" s="39"/>
      <c r="U4" s="39"/>
      <c r="V4" s="39"/>
      <c r="W4" s="39"/>
      <c r="X4" s="39"/>
      <c r="Y4" s="20"/>
    </row>
    <row r="5" spans="2:25" x14ac:dyDescent="0.3">
      <c r="B5" s="119" t="s">
        <v>5</v>
      </c>
      <c r="C5" s="248" t="s">
        <v>172</v>
      </c>
      <c r="D5" s="249"/>
      <c r="E5" s="249"/>
      <c r="F5" s="249"/>
      <c r="G5" s="250"/>
      <c r="H5" s="55"/>
      <c r="I5" s="30"/>
      <c r="J5" s="28"/>
      <c r="K5" s="29"/>
      <c r="M5" s="17"/>
      <c r="N5" s="1" t="s">
        <v>6</v>
      </c>
      <c r="P5" s="19"/>
      <c r="Q5" s="39"/>
      <c r="R5" s="39"/>
      <c r="S5" s="39"/>
      <c r="T5" s="39"/>
      <c r="U5" s="39"/>
      <c r="V5" s="39"/>
      <c r="W5" s="39"/>
      <c r="X5" s="39"/>
      <c r="Y5" s="20"/>
    </row>
    <row r="6" spans="2:25" x14ac:dyDescent="0.3">
      <c r="B6" s="119" t="s">
        <v>7</v>
      </c>
      <c r="C6" s="248" t="s">
        <v>173</v>
      </c>
      <c r="D6" s="249"/>
      <c r="E6" s="249"/>
      <c r="F6" s="249"/>
      <c r="G6" s="250"/>
      <c r="H6" s="55"/>
      <c r="I6" s="28"/>
      <c r="J6" s="28"/>
      <c r="K6" s="29"/>
      <c r="M6" s="31"/>
      <c r="N6" s="1" t="s">
        <v>8</v>
      </c>
      <c r="P6" s="19"/>
      <c r="Q6" s="39"/>
      <c r="R6" s="39"/>
      <c r="S6" s="39"/>
      <c r="T6" s="39"/>
      <c r="U6" s="39"/>
      <c r="V6" s="39"/>
      <c r="W6" s="39"/>
      <c r="X6" s="39"/>
      <c r="Y6" s="20"/>
    </row>
    <row r="7" spans="2:25" x14ac:dyDescent="0.3">
      <c r="B7" s="119" t="s">
        <v>9</v>
      </c>
      <c r="C7" s="248" t="s">
        <v>174</v>
      </c>
      <c r="D7" s="249"/>
      <c r="E7" s="249"/>
      <c r="F7" s="249"/>
      <c r="G7" s="250"/>
      <c r="H7" s="55"/>
      <c r="I7" s="28"/>
      <c r="J7" s="28"/>
      <c r="K7" s="29"/>
      <c r="P7" s="19"/>
      <c r="Q7" s="39"/>
      <c r="R7" s="39"/>
      <c r="S7" s="39"/>
      <c r="T7" s="39"/>
      <c r="U7" s="39"/>
      <c r="V7" s="39"/>
      <c r="W7" s="39"/>
      <c r="X7" s="39"/>
      <c r="Y7" s="20"/>
    </row>
    <row r="8" spans="2:25" x14ac:dyDescent="0.3">
      <c r="B8" s="119" t="s">
        <v>10</v>
      </c>
      <c r="C8" s="248" t="s">
        <v>175</v>
      </c>
      <c r="D8" s="249"/>
      <c r="E8" s="249"/>
      <c r="F8" s="249"/>
      <c r="G8" s="250"/>
      <c r="H8" s="55"/>
      <c r="I8" s="86"/>
      <c r="J8" s="28"/>
      <c r="K8" s="29"/>
      <c r="P8" s="19"/>
      <c r="Q8" s="39"/>
      <c r="R8" s="39"/>
      <c r="S8" s="39"/>
      <c r="T8" s="39"/>
      <c r="U8" s="39"/>
      <c r="V8" s="39"/>
      <c r="W8" s="39"/>
      <c r="X8" s="39"/>
      <c r="Y8" s="20"/>
    </row>
    <row r="9" spans="2:25" ht="16.2" thickBot="1" x14ac:dyDescent="0.35">
      <c r="B9" s="119" t="s">
        <v>12</v>
      </c>
      <c r="C9" s="248" t="s">
        <v>176</v>
      </c>
      <c r="D9" s="249"/>
      <c r="E9" s="249"/>
      <c r="F9" s="249"/>
      <c r="G9" s="250"/>
      <c r="H9" s="56"/>
      <c r="I9" s="32"/>
      <c r="J9" s="32"/>
      <c r="K9" s="33"/>
      <c r="P9" s="19"/>
      <c r="Q9" s="39"/>
      <c r="R9" s="39"/>
      <c r="S9" s="39"/>
      <c r="T9" s="39"/>
      <c r="U9" s="39"/>
      <c r="V9" s="39"/>
      <c r="W9" s="39"/>
      <c r="X9" s="39"/>
      <c r="Y9" s="20"/>
    </row>
    <row r="10" spans="2:25" s="11" customFormat="1" ht="21.6" thickBot="1" x14ac:dyDescent="0.35">
      <c r="B10" s="212" t="s">
        <v>13</v>
      </c>
      <c r="C10" s="213"/>
      <c r="D10" s="213"/>
      <c r="E10" s="213"/>
      <c r="F10" s="213"/>
      <c r="G10" s="213"/>
      <c r="H10" s="213"/>
      <c r="I10" s="213"/>
      <c r="J10" s="213"/>
      <c r="K10" s="214"/>
      <c r="P10" s="251"/>
      <c r="Q10" s="252"/>
      <c r="R10" s="252"/>
      <c r="S10" s="252"/>
      <c r="T10" s="252"/>
      <c r="U10" s="252"/>
      <c r="V10" s="252"/>
      <c r="W10" s="252"/>
      <c r="X10" s="252"/>
      <c r="Y10" s="253"/>
    </row>
    <row r="11" spans="2:25" ht="17.399999999999999" x14ac:dyDescent="0.3">
      <c r="B11" s="215" t="s">
        <v>14</v>
      </c>
      <c r="C11" s="216"/>
      <c r="D11" s="216"/>
      <c r="E11" s="216"/>
      <c r="F11" s="217"/>
      <c r="G11" s="62"/>
      <c r="H11" s="62"/>
      <c r="I11" s="62"/>
      <c r="J11" s="62"/>
      <c r="K11" s="63"/>
      <c r="P11" s="19"/>
      <c r="Q11" s="39"/>
      <c r="R11" s="39"/>
      <c r="S11" s="39"/>
      <c r="T11" s="39"/>
      <c r="U11" s="39"/>
      <c r="V11" s="39"/>
      <c r="W11" s="39"/>
      <c r="X11" s="39"/>
      <c r="Y11" s="20"/>
    </row>
    <row r="12" spans="2:25" x14ac:dyDescent="0.3">
      <c r="B12" s="112" t="s">
        <v>15</v>
      </c>
      <c r="C12" s="106" t="s">
        <v>177</v>
      </c>
      <c r="D12" s="227" t="s">
        <v>17</v>
      </c>
      <c r="E12" s="228"/>
      <c r="F12" s="229"/>
      <c r="G12" s="57"/>
      <c r="H12" s="30"/>
      <c r="I12" s="30"/>
      <c r="J12" s="30"/>
      <c r="K12" s="58"/>
      <c r="P12" s="19"/>
      <c r="Q12" s="39"/>
      <c r="R12" s="39"/>
      <c r="S12" s="39"/>
      <c r="T12" s="39"/>
      <c r="U12" s="39"/>
      <c r="V12" s="39"/>
      <c r="W12" s="39"/>
      <c r="X12" s="39"/>
      <c r="Y12" s="20"/>
    </row>
    <row r="13" spans="2:25" x14ac:dyDescent="0.3">
      <c r="B13" s="53" t="s">
        <v>18</v>
      </c>
      <c r="C13" s="50">
        <v>900</v>
      </c>
      <c r="D13" s="230" t="s">
        <v>186</v>
      </c>
      <c r="E13" s="231"/>
      <c r="F13" s="232"/>
      <c r="G13" s="57"/>
      <c r="H13" s="30"/>
      <c r="I13" s="30"/>
      <c r="J13" s="30"/>
      <c r="K13" s="58"/>
      <c r="P13" s="19"/>
      <c r="Q13" s="39"/>
      <c r="R13" s="39"/>
      <c r="S13" s="39"/>
      <c r="T13" s="39"/>
      <c r="U13" s="39"/>
      <c r="V13" s="39"/>
      <c r="W13" s="39"/>
      <c r="X13" s="39"/>
      <c r="Y13" s="20"/>
    </row>
    <row r="14" spans="2:25" x14ac:dyDescent="0.3">
      <c r="B14" s="51" t="s">
        <v>1</v>
      </c>
      <c r="C14" s="114">
        <v>75</v>
      </c>
      <c r="D14" s="230" t="s">
        <v>187</v>
      </c>
      <c r="E14" s="231"/>
      <c r="F14" s="232"/>
      <c r="G14" s="57"/>
      <c r="H14" s="30"/>
      <c r="I14" s="30"/>
      <c r="J14" s="30"/>
      <c r="K14" s="58"/>
      <c r="P14" s="19"/>
      <c r="Q14" s="39"/>
      <c r="R14" s="39"/>
      <c r="S14" s="39"/>
      <c r="T14" s="39"/>
      <c r="U14" s="39"/>
      <c r="V14" s="39"/>
      <c r="W14" s="39"/>
      <c r="X14" s="39"/>
      <c r="Y14" s="20"/>
    </row>
    <row r="15" spans="2:25" ht="16.2" thickBot="1" x14ac:dyDescent="0.35">
      <c r="B15" s="93" t="s">
        <v>19</v>
      </c>
      <c r="C15" s="85">
        <f>IF(D14="N/A","-",ROUNDUP(C13/C14,0))</f>
        <v>12</v>
      </c>
      <c r="D15" s="233" t="s">
        <v>20</v>
      </c>
      <c r="E15" s="234"/>
      <c r="F15" s="235"/>
      <c r="G15" s="57"/>
      <c r="H15" s="57"/>
      <c r="I15" s="59"/>
      <c r="J15" s="59"/>
      <c r="K15" s="60"/>
      <c r="P15" s="19"/>
      <c r="Q15" s="39"/>
      <c r="R15" s="39"/>
      <c r="S15" s="39"/>
      <c r="T15" s="39"/>
      <c r="U15" s="39"/>
      <c r="V15" s="39"/>
      <c r="W15" s="39"/>
      <c r="X15" s="39"/>
      <c r="Y15" s="20"/>
    </row>
    <row r="16" spans="2:25" ht="15" customHeight="1" thickBot="1" x14ac:dyDescent="0.35">
      <c r="B16" s="61"/>
      <c r="C16" s="57"/>
      <c r="D16" s="57"/>
      <c r="E16" s="57"/>
      <c r="F16" s="57"/>
      <c r="G16" s="57"/>
      <c r="H16" s="59"/>
      <c r="I16" s="59"/>
      <c r="J16" s="59"/>
      <c r="K16" s="60"/>
      <c r="P16" s="19"/>
      <c r="Q16" s="39"/>
      <c r="R16" s="42"/>
      <c r="S16" s="39"/>
      <c r="T16" s="39"/>
      <c r="U16" s="39"/>
      <c r="V16" s="39"/>
      <c r="W16" s="39"/>
      <c r="X16" s="39"/>
      <c r="Y16" s="20"/>
    </row>
    <row r="17" spans="1:25" ht="17.399999999999999" x14ac:dyDescent="0.3">
      <c r="B17" s="215" t="s">
        <v>21</v>
      </c>
      <c r="C17" s="216"/>
      <c r="D17" s="216"/>
      <c r="E17" s="216"/>
      <c r="F17" s="216"/>
      <c r="G17" s="216"/>
      <c r="H17" s="216"/>
      <c r="I17" s="216"/>
      <c r="J17" s="216"/>
      <c r="K17" s="217"/>
      <c r="P17" s="19"/>
      <c r="Q17" s="39"/>
      <c r="R17" s="39"/>
      <c r="S17" s="39"/>
      <c r="T17" s="39"/>
      <c r="U17" s="39"/>
      <c r="V17" s="39"/>
      <c r="W17" s="39"/>
      <c r="X17" s="39"/>
      <c r="Y17" s="20"/>
    </row>
    <row r="18" spans="1:25" x14ac:dyDescent="0.3">
      <c r="B18" s="236" t="s">
        <v>15</v>
      </c>
      <c r="C18" s="227" t="s">
        <v>22</v>
      </c>
      <c r="D18" s="228"/>
      <c r="E18" s="238"/>
      <c r="F18" s="227" t="s">
        <v>23</v>
      </c>
      <c r="G18" s="228"/>
      <c r="H18" s="238"/>
      <c r="I18" s="239" t="s">
        <v>24</v>
      </c>
      <c r="J18" s="241" t="s">
        <v>25</v>
      </c>
      <c r="K18" s="242"/>
      <c r="P18" s="19"/>
      <c r="Q18" s="39"/>
      <c r="R18" s="39"/>
      <c r="S18" s="39"/>
      <c r="T18" s="39"/>
      <c r="U18" s="39"/>
      <c r="V18" s="39"/>
      <c r="W18" s="39"/>
      <c r="X18" s="39"/>
      <c r="Y18" s="20"/>
    </row>
    <row r="19" spans="1:25" x14ac:dyDescent="0.3">
      <c r="B19" s="237"/>
      <c r="C19" s="106" t="s">
        <v>26</v>
      </c>
      <c r="D19" s="106" t="s">
        <v>27</v>
      </c>
      <c r="E19" s="106" t="s">
        <v>28</v>
      </c>
      <c r="F19" s="106" t="s">
        <v>26</v>
      </c>
      <c r="G19" s="106" t="s">
        <v>27</v>
      </c>
      <c r="H19" s="106" t="s">
        <v>28</v>
      </c>
      <c r="I19" s="240"/>
      <c r="J19" s="243"/>
      <c r="K19" s="244"/>
      <c r="P19" s="19"/>
      <c r="Q19" s="39"/>
      <c r="R19" s="39"/>
      <c r="S19" s="39"/>
      <c r="T19" s="39"/>
      <c r="U19" s="39"/>
      <c r="V19" s="39"/>
      <c r="W19" s="39"/>
      <c r="X19" s="39"/>
      <c r="Y19" s="20"/>
    </row>
    <row r="20" spans="1:25" x14ac:dyDescent="0.3">
      <c r="B20" s="94" t="s">
        <v>18</v>
      </c>
      <c r="C20" s="50">
        <v>1200</v>
      </c>
      <c r="D20" s="50">
        <v>800</v>
      </c>
      <c r="E20" s="50">
        <v>810</v>
      </c>
      <c r="F20" s="50" t="str">
        <f>VLOOKUP($D$13,'Packaging Types'!$A$3:$J$65,6,0)</f>
        <v>-</v>
      </c>
      <c r="G20" s="50" t="str">
        <f>VLOOKUP($D$13,'Packaging Types'!$A$3:$J$65,7,0)</f>
        <v>-</v>
      </c>
      <c r="H20" s="50" t="str">
        <f>VLOOKUP($D$13,'Packaging Types'!$A$3:$J$65,8,0)</f>
        <v>-</v>
      </c>
      <c r="I20" s="35">
        <f>ROUNDUP((C20*D20*E20)/1000000,1)</f>
        <v>777.6</v>
      </c>
      <c r="J20" s="205">
        <f>IF(D14="N/A",SUM(K27:K35)+(J22*C13),SUM(K27:K35)+(J21*C15))</f>
        <v>287.54000000000002</v>
      </c>
      <c r="K20" s="206"/>
      <c r="N20" s="18"/>
      <c r="P20" s="21"/>
      <c r="Q20" s="39"/>
      <c r="R20" s="39"/>
      <c r="S20" s="39"/>
      <c r="T20" s="39"/>
      <c r="U20" s="39"/>
      <c r="V20" s="39"/>
      <c r="W20" s="39"/>
      <c r="X20" s="39"/>
      <c r="Y20" s="20"/>
    </row>
    <row r="21" spans="1:25" x14ac:dyDescent="0.3">
      <c r="B21" s="95" t="s">
        <v>1</v>
      </c>
      <c r="C21" s="114">
        <f>VLOOKUP(D14,'Packaging Types'!$A$3:$E$65,2,0)</f>
        <v>600</v>
      </c>
      <c r="D21" s="114">
        <f>VLOOKUP(D14,'Packaging Types'!$A$3:$E$65,3,0)</f>
        <v>400</v>
      </c>
      <c r="E21" s="114">
        <f>VLOOKUP(D14,'Packaging Types'!$A$3:$E$65,4,0)</f>
        <v>222</v>
      </c>
      <c r="F21" s="114">
        <f>VLOOKUP($D$14,'Packaging Types'!$A$3:$J$65,6,0)</f>
        <v>531</v>
      </c>
      <c r="G21" s="114">
        <f>VLOOKUP($D$14,'Packaging Types'!$A$3:$J$65,7,0)</f>
        <v>342</v>
      </c>
      <c r="H21" s="114">
        <f>VLOOKUP($D$14,'Packaging Types'!$A$3:$J$65,8,0)</f>
        <v>213</v>
      </c>
      <c r="I21" s="34">
        <f>IF(D14="N/A","-",ROUNDUP((C21*D21*E21)/1000000,1))</f>
        <v>53.300000000000004</v>
      </c>
      <c r="J21" s="205">
        <f>IF(D14="N/A","-",SUM(K39:K43)+(J22*C14))</f>
        <v>22.67</v>
      </c>
      <c r="K21" s="206"/>
      <c r="P21" s="19"/>
      <c r="Q21" s="39"/>
      <c r="R21" s="39"/>
      <c r="S21" s="39"/>
      <c r="T21" s="39"/>
      <c r="U21" s="39"/>
      <c r="V21" s="39"/>
      <c r="W21" s="39"/>
      <c r="X21" s="39"/>
      <c r="Y21" s="20"/>
    </row>
    <row r="22" spans="1:25" ht="16.2" thickBot="1" x14ac:dyDescent="0.35">
      <c r="A22" s="15"/>
      <c r="B22" s="96" t="s">
        <v>29</v>
      </c>
      <c r="C22" s="85">
        <v>300</v>
      </c>
      <c r="D22" s="85">
        <v>100</v>
      </c>
      <c r="E22" s="85">
        <v>10</v>
      </c>
      <c r="F22" s="49" t="s">
        <v>20</v>
      </c>
      <c r="G22" s="49" t="s">
        <v>20</v>
      </c>
      <c r="H22" s="49" t="s">
        <v>20</v>
      </c>
      <c r="I22" s="172">
        <f>(C22*D22*E22)/1000000</f>
        <v>0.3</v>
      </c>
      <c r="J22" s="207">
        <v>0.25</v>
      </c>
      <c r="K22" s="208"/>
      <c r="P22" s="19"/>
      <c r="Q22" s="39"/>
      <c r="R22" s="39"/>
      <c r="S22" s="39"/>
      <c r="T22" s="39"/>
      <c r="U22" s="39"/>
      <c r="V22" s="39"/>
      <c r="W22" s="39"/>
      <c r="X22" s="39"/>
      <c r="Y22" s="20"/>
    </row>
    <row r="23" spans="1:25" ht="16.2" thickBot="1" x14ac:dyDescent="0.35">
      <c r="B23" s="61"/>
      <c r="C23" s="57"/>
      <c r="D23" s="57"/>
      <c r="E23" s="57"/>
      <c r="F23" s="57"/>
      <c r="G23" s="57"/>
      <c r="H23" s="28"/>
      <c r="I23" s="28"/>
      <c r="J23" s="28"/>
      <c r="K23" s="29"/>
      <c r="P23" s="209"/>
      <c r="Q23" s="210"/>
      <c r="R23" s="210"/>
      <c r="S23" s="210"/>
      <c r="T23" s="210"/>
      <c r="U23" s="210"/>
      <c r="V23" s="210"/>
      <c r="W23" s="210"/>
      <c r="X23" s="210"/>
      <c r="Y23" s="211"/>
    </row>
    <row r="24" spans="1:25" s="11" customFormat="1" ht="21.6" thickBot="1" x14ac:dyDescent="0.35">
      <c r="B24" s="212" t="s">
        <v>30</v>
      </c>
      <c r="C24" s="213"/>
      <c r="D24" s="213"/>
      <c r="E24" s="213"/>
      <c r="F24" s="213"/>
      <c r="G24" s="213"/>
      <c r="H24" s="213"/>
      <c r="I24" s="213"/>
      <c r="J24" s="213"/>
      <c r="K24" s="214"/>
      <c r="P24" s="212" t="s">
        <v>18</v>
      </c>
      <c r="Q24" s="213"/>
      <c r="R24" s="213"/>
      <c r="S24" s="213"/>
      <c r="T24" s="213"/>
      <c r="U24" s="213"/>
      <c r="V24" s="213"/>
      <c r="W24" s="213"/>
      <c r="X24" s="213"/>
      <c r="Y24" s="214"/>
    </row>
    <row r="25" spans="1:25" ht="17.399999999999999" x14ac:dyDescent="0.3">
      <c r="B25" s="215" t="s">
        <v>31</v>
      </c>
      <c r="C25" s="216"/>
      <c r="D25" s="216"/>
      <c r="E25" s="216"/>
      <c r="F25" s="216"/>
      <c r="G25" s="216"/>
      <c r="H25" s="216"/>
      <c r="I25" s="216"/>
      <c r="J25" s="216"/>
      <c r="K25" s="217"/>
      <c r="P25" s="19"/>
      <c r="Q25" s="39"/>
      <c r="R25" s="39"/>
      <c r="S25" s="39"/>
      <c r="T25" s="39"/>
      <c r="U25" s="39"/>
      <c r="V25" s="39"/>
      <c r="W25" s="39"/>
      <c r="X25" s="39"/>
      <c r="Y25" s="20"/>
    </row>
    <row r="26" spans="1:25" s="12" customFormat="1" ht="41.4" customHeight="1" x14ac:dyDescent="0.3">
      <c r="B26" s="112" t="s">
        <v>32</v>
      </c>
      <c r="C26" s="107" t="s">
        <v>33</v>
      </c>
      <c r="D26" s="107" t="s">
        <v>34</v>
      </c>
      <c r="E26" s="107" t="s">
        <v>35</v>
      </c>
      <c r="F26" s="107" t="s">
        <v>36</v>
      </c>
      <c r="G26" s="107" t="s">
        <v>37</v>
      </c>
      <c r="H26" s="107" t="s">
        <v>38</v>
      </c>
      <c r="I26" s="107" t="s">
        <v>39</v>
      </c>
      <c r="J26" s="107" t="s">
        <v>40</v>
      </c>
      <c r="K26" s="113" t="s">
        <v>25</v>
      </c>
      <c r="N26" s="41"/>
      <c r="P26" s="22"/>
      <c r="Q26" s="40"/>
      <c r="R26" s="40"/>
      <c r="S26" s="40"/>
      <c r="T26" s="40"/>
      <c r="U26" s="40"/>
      <c r="V26" s="40"/>
      <c r="W26" s="40"/>
      <c r="X26" s="40"/>
      <c r="Y26" s="23"/>
    </row>
    <row r="27" spans="1:25" ht="15" customHeight="1" x14ac:dyDescent="0.3">
      <c r="B27" s="97" t="str">
        <f>D13</f>
        <v>One-Way Pallet</v>
      </c>
      <c r="C27" s="114" t="str">
        <f>VLOOKUP($B$27,'Packaging Types'!$A$1:$S$108,11,FALSE)</f>
        <v>Yes</v>
      </c>
      <c r="D27" s="114" t="str">
        <f>VLOOKUP($B$27,'Packaging Types'!$A$1:$S$108,12,FALSE)</f>
        <v>No</v>
      </c>
      <c r="E27" s="114" t="str">
        <f>VLOOKUP($B$27,'Packaging Types'!$A$1:$S$108,13,FALSE)</f>
        <v>No</v>
      </c>
      <c r="F27" s="114" t="str">
        <f>VLOOKUP($B$27,'Packaging Types'!$A$1:$S$108,14,FALSE)</f>
        <v>Wood</v>
      </c>
      <c r="G27" s="114" t="str">
        <f>VLOOKUP($B$27,'Packaging Types'!$A$1:$S$108,15,FALSE)</f>
        <v>N/A</v>
      </c>
      <c r="H27" s="114" t="str">
        <f>VLOOKUP($B$27,'Packaging Types'!$A$1:$S$108,16,FALSE)</f>
        <v>-</v>
      </c>
      <c r="I27" s="114" t="str">
        <f>VLOOKUP($B$27,'Packaging Types'!$A$1:$S$108,17,FALSE)</f>
        <v>-</v>
      </c>
      <c r="J27" s="34">
        <v>15</v>
      </c>
      <c r="K27" s="36">
        <f>IF(C27="No",0,J27)</f>
        <v>15</v>
      </c>
      <c r="P27" s="19"/>
      <c r="Q27" s="39"/>
      <c r="R27" s="39"/>
      <c r="S27" s="39"/>
      <c r="T27" s="39"/>
      <c r="U27" s="39"/>
      <c r="V27" s="39"/>
      <c r="W27" s="39"/>
      <c r="X27" s="39"/>
      <c r="Y27" s="20"/>
    </row>
    <row r="28" spans="1:25" ht="15" customHeight="1" x14ac:dyDescent="0.3">
      <c r="B28" s="51" t="s">
        <v>41</v>
      </c>
      <c r="C28" s="109" t="s">
        <v>181</v>
      </c>
      <c r="D28" s="109" t="str">
        <f t="shared" ref="D28:J28" si="0">IF($C$28="No","-","")</f>
        <v>-</v>
      </c>
      <c r="E28" s="109" t="str">
        <f t="shared" si="0"/>
        <v>-</v>
      </c>
      <c r="F28" s="109" t="str">
        <f t="shared" si="0"/>
        <v>-</v>
      </c>
      <c r="G28" s="109" t="str">
        <f t="shared" si="0"/>
        <v>-</v>
      </c>
      <c r="H28" s="109" t="str">
        <f t="shared" si="0"/>
        <v>-</v>
      </c>
      <c r="I28" s="109" t="str">
        <f t="shared" si="0"/>
        <v>-</v>
      </c>
      <c r="J28" s="88" t="str">
        <f t="shared" si="0"/>
        <v>-</v>
      </c>
      <c r="K28" s="36">
        <f t="shared" ref="K28:K35" si="1">IF(C28="No",0,J28*G28)</f>
        <v>0</v>
      </c>
      <c r="P28" s="19"/>
      <c r="Q28" s="39"/>
      <c r="R28" s="39"/>
      <c r="S28" s="39"/>
      <c r="T28" s="39"/>
      <c r="U28" s="39"/>
      <c r="V28" s="39"/>
      <c r="W28" s="39"/>
      <c r="X28" s="39"/>
      <c r="Y28" s="20"/>
    </row>
    <row r="29" spans="1:25" ht="15" customHeight="1" x14ac:dyDescent="0.3">
      <c r="B29" s="51" t="s">
        <v>42</v>
      </c>
      <c r="C29" s="109" t="s">
        <v>181</v>
      </c>
      <c r="D29" s="109" t="str">
        <f t="shared" ref="D29:J29" si="2">IF($C$29="No","-","")</f>
        <v>-</v>
      </c>
      <c r="E29" s="109" t="str">
        <f t="shared" si="2"/>
        <v>-</v>
      </c>
      <c r="F29" s="109" t="str">
        <f t="shared" si="2"/>
        <v>-</v>
      </c>
      <c r="G29" s="109" t="str">
        <f t="shared" si="2"/>
        <v>-</v>
      </c>
      <c r="H29" s="109" t="str">
        <f t="shared" si="2"/>
        <v>-</v>
      </c>
      <c r="I29" s="109" t="str">
        <f t="shared" si="2"/>
        <v>-</v>
      </c>
      <c r="J29" s="88" t="str">
        <f t="shared" si="2"/>
        <v>-</v>
      </c>
      <c r="K29" s="36">
        <f t="shared" si="1"/>
        <v>0</v>
      </c>
      <c r="P29" s="19"/>
      <c r="Q29" s="39"/>
      <c r="R29" s="39"/>
      <c r="S29" s="39"/>
      <c r="T29" s="39"/>
      <c r="U29" s="39"/>
      <c r="V29" s="39"/>
      <c r="W29" s="39"/>
      <c r="X29" s="39"/>
      <c r="Y29" s="20"/>
    </row>
    <row r="30" spans="1:25" ht="15" customHeight="1" x14ac:dyDescent="0.3">
      <c r="B30" s="51" t="s">
        <v>43</v>
      </c>
      <c r="C30" s="109" t="s">
        <v>181</v>
      </c>
      <c r="D30" s="109" t="str">
        <f t="shared" ref="D30:J30" si="3">IF($C$30="No","-","")</f>
        <v>-</v>
      </c>
      <c r="E30" s="109" t="str">
        <f t="shared" si="3"/>
        <v>-</v>
      </c>
      <c r="F30" s="109" t="str">
        <f t="shared" si="3"/>
        <v>-</v>
      </c>
      <c r="G30" s="109" t="str">
        <f t="shared" si="3"/>
        <v>-</v>
      </c>
      <c r="H30" s="109" t="str">
        <f t="shared" si="3"/>
        <v>-</v>
      </c>
      <c r="I30" s="109" t="str">
        <f t="shared" si="3"/>
        <v>-</v>
      </c>
      <c r="J30" s="88" t="str">
        <f t="shared" si="3"/>
        <v>-</v>
      </c>
      <c r="K30" s="36">
        <f t="shared" si="1"/>
        <v>0</v>
      </c>
      <c r="P30" s="19"/>
      <c r="Q30" s="39"/>
      <c r="R30" s="39"/>
      <c r="S30" s="39"/>
      <c r="T30" s="39"/>
      <c r="U30" s="39"/>
      <c r="V30" s="39"/>
      <c r="W30" s="39"/>
      <c r="X30" s="39"/>
      <c r="Y30" s="20"/>
    </row>
    <row r="31" spans="1:25" ht="15" customHeight="1" x14ac:dyDescent="0.3">
      <c r="B31" s="51" t="s">
        <v>44</v>
      </c>
      <c r="C31" s="109" t="s">
        <v>180</v>
      </c>
      <c r="D31" s="109" t="s">
        <v>181</v>
      </c>
      <c r="E31" s="109" t="s">
        <v>181</v>
      </c>
      <c r="F31" s="109" t="s">
        <v>188</v>
      </c>
      <c r="G31" s="109">
        <v>1</v>
      </c>
      <c r="H31" s="130" t="s">
        <v>20</v>
      </c>
      <c r="I31" s="109" t="s">
        <v>189</v>
      </c>
      <c r="J31" s="88">
        <v>0.5</v>
      </c>
      <c r="K31" s="36">
        <f t="shared" si="1"/>
        <v>0.5</v>
      </c>
      <c r="P31" s="19"/>
      <c r="Q31" s="39"/>
      <c r="R31" s="39"/>
      <c r="S31" s="39"/>
      <c r="T31" s="39"/>
      <c r="U31" s="39"/>
      <c r="V31" s="39"/>
      <c r="W31" s="39"/>
      <c r="X31" s="39"/>
      <c r="Y31" s="20"/>
    </row>
    <row r="32" spans="1:25" ht="15" customHeight="1" x14ac:dyDescent="0.3">
      <c r="B32" s="51" t="s">
        <v>45</v>
      </c>
      <c r="C32" s="109" t="s">
        <v>181</v>
      </c>
      <c r="D32" s="109" t="str">
        <f t="shared" ref="D32:J32" si="4">IF($C$32="No","-","")</f>
        <v>-</v>
      </c>
      <c r="E32" s="109" t="str">
        <f t="shared" si="4"/>
        <v>-</v>
      </c>
      <c r="F32" s="109" t="str">
        <f t="shared" si="4"/>
        <v>-</v>
      </c>
      <c r="G32" s="109" t="str">
        <f t="shared" si="4"/>
        <v>-</v>
      </c>
      <c r="H32" s="109" t="str">
        <f t="shared" si="4"/>
        <v>-</v>
      </c>
      <c r="I32" s="109" t="str">
        <f t="shared" si="4"/>
        <v>-</v>
      </c>
      <c r="J32" s="109" t="str">
        <f t="shared" si="4"/>
        <v>-</v>
      </c>
      <c r="K32" s="36">
        <f t="shared" si="1"/>
        <v>0</v>
      </c>
      <c r="P32" s="19"/>
      <c r="Q32" s="39"/>
      <c r="R32" s="39"/>
      <c r="S32" s="39"/>
      <c r="T32" s="39"/>
      <c r="U32" s="39"/>
      <c r="V32" s="39"/>
      <c r="W32" s="39"/>
      <c r="X32" s="39"/>
      <c r="Y32" s="20"/>
    </row>
    <row r="33" spans="2:25" ht="15" customHeight="1" x14ac:dyDescent="0.3">
      <c r="B33" s="51" t="s">
        <v>46</v>
      </c>
      <c r="C33" s="109" t="s">
        <v>181</v>
      </c>
      <c r="D33" s="109" t="str">
        <f t="shared" ref="D33:J33" si="5">IF($C$33="No","-","")</f>
        <v>-</v>
      </c>
      <c r="E33" s="109" t="str">
        <f t="shared" si="5"/>
        <v>-</v>
      </c>
      <c r="F33" s="109" t="str">
        <f t="shared" si="5"/>
        <v>-</v>
      </c>
      <c r="G33" s="109" t="str">
        <f t="shared" si="5"/>
        <v>-</v>
      </c>
      <c r="H33" s="109" t="str">
        <f t="shared" si="5"/>
        <v>-</v>
      </c>
      <c r="I33" s="109" t="str">
        <f t="shared" si="5"/>
        <v>-</v>
      </c>
      <c r="J33" s="88" t="str">
        <f t="shared" si="5"/>
        <v>-</v>
      </c>
      <c r="K33" s="36">
        <f t="shared" si="1"/>
        <v>0</v>
      </c>
      <c r="P33" s="19"/>
      <c r="Q33" s="39"/>
      <c r="R33" s="39"/>
      <c r="S33" s="39"/>
      <c r="T33" s="39"/>
      <c r="U33" s="39"/>
      <c r="V33" s="39"/>
      <c r="W33" s="39"/>
      <c r="X33" s="39"/>
      <c r="Y33" s="20"/>
    </row>
    <row r="34" spans="2:25" ht="15" customHeight="1" x14ac:dyDescent="0.3">
      <c r="B34" s="51" t="s">
        <v>47</v>
      </c>
      <c r="C34" s="109" t="s">
        <v>181</v>
      </c>
      <c r="D34" s="109" t="str">
        <f t="shared" ref="D34:J34" si="6">IF($C$34="No","-","")</f>
        <v>-</v>
      </c>
      <c r="E34" s="109" t="str">
        <f t="shared" si="6"/>
        <v>-</v>
      </c>
      <c r="F34" s="109" t="str">
        <f t="shared" si="6"/>
        <v>-</v>
      </c>
      <c r="G34" s="109" t="str">
        <f t="shared" si="6"/>
        <v>-</v>
      </c>
      <c r="H34" s="109" t="str">
        <f t="shared" si="6"/>
        <v>-</v>
      </c>
      <c r="I34" s="109" t="str">
        <f t="shared" si="6"/>
        <v>-</v>
      </c>
      <c r="J34" s="88" t="str">
        <f t="shared" si="6"/>
        <v>-</v>
      </c>
      <c r="K34" s="36">
        <f t="shared" si="1"/>
        <v>0</v>
      </c>
      <c r="P34" s="19"/>
      <c r="Q34" s="39"/>
      <c r="R34" s="39"/>
      <c r="S34" s="39"/>
      <c r="T34" s="39"/>
      <c r="U34" s="39"/>
      <c r="V34" s="39"/>
      <c r="W34" s="39"/>
      <c r="X34" s="39"/>
      <c r="Y34" s="20"/>
    </row>
    <row r="35" spans="2:25" ht="15" customHeight="1" thickBot="1" x14ac:dyDescent="0.35">
      <c r="B35" s="93" t="s">
        <v>48</v>
      </c>
      <c r="C35" s="47" t="s">
        <v>181</v>
      </c>
      <c r="D35" s="47" t="str">
        <f t="shared" ref="D35:J35" si="7">IF($C$35="No","-","")</f>
        <v>-</v>
      </c>
      <c r="E35" s="47" t="str">
        <f t="shared" si="7"/>
        <v>-</v>
      </c>
      <c r="F35" s="47" t="str">
        <f t="shared" si="7"/>
        <v>-</v>
      </c>
      <c r="G35" s="47" t="str">
        <f t="shared" si="7"/>
        <v>-</v>
      </c>
      <c r="H35" s="47" t="str">
        <f t="shared" si="7"/>
        <v>-</v>
      </c>
      <c r="I35" s="47" t="str">
        <f t="shared" si="7"/>
        <v>-</v>
      </c>
      <c r="J35" s="89" t="str">
        <f t="shared" si="7"/>
        <v>-</v>
      </c>
      <c r="K35" s="48">
        <f t="shared" si="1"/>
        <v>0</v>
      </c>
      <c r="P35" s="19"/>
      <c r="Q35" s="39"/>
      <c r="R35" s="39"/>
      <c r="S35" s="39"/>
      <c r="T35" s="39"/>
      <c r="U35" s="39"/>
      <c r="V35" s="39"/>
      <c r="W35" s="39"/>
      <c r="X35" s="39"/>
      <c r="Y35" s="20"/>
    </row>
    <row r="36" spans="2:25" ht="15" customHeight="1" thickBot="1" x14ac:dyDescent="0.35">
      <c r="B36" s="64"/>
      <c r="C36" s="65"/>
      <c r="D36" s="65"/>
      <c r="E36" s="65"/>
      <c r="F36" s="66"/>
      <c r="G36" s="67"/>
      <c r="H36" s="40"/>
      <c r="I36" s="68"/>
      <c r="J36" s="69"/>
      <c r="K36" s="70"/>
      <c r="P36" s="19"/>
      <c r="Q36" s="39"/>
      <c r="R36" s="39"/>
      <c r="S36" s="39"/>
      <c r="T36" s="39"/>
      <c r="U36" s="39"/>
      <c r="V36" s="39"/>
      <c r="W36" s="39"/>
      <c r="X36" s="39"/>
      <c r="Y36" s="20"/>
    </row>
    <row r="37" spans="2:25" ht="17.399999999999999" x14ac:dyDescent="0.3">
      <c r="B37" s="215" t="s">
        <v>49</v>
      </c>
      <c r="C37" s="216"/>
      <c r="D37" s="216"/>
      <c r="E37" s="216"/>
      <c r="F37" s="216"/>
      <c r="G37" s="216"/>
      <c r="H37" s="216"/>
      <c r="I37" s="216"/>
      <c r="J37" s="216"/>
      <c r="K37" s="217"/>
      <c r="P37" s="19"/>
      <c r="Q37" s="39"/>
      <c r="R37" s="39"/>
      <c r="S37" s="39"/>
      <c r="T37" s="39"/>
      <c r="U37" s="39"/>
      <c r="V37" s="39"/>
      <c r="W37" s="39"/>
      <c r="X37" s="39"/>
      <c r="Y37" s="20"/>
    </row>
    <row r="38" spans="2:25" s="12" customFormat="1" ht="40.950000000000003" customHeight="1" x14ac:dyDescent="0.3">
      <c r="B38" s="112" t="s">
        <v>32</v>
      </c>
      <c r="C38" s="79" t="s">
        <v>33</v>
      </c>
      <c r="D38" s="79" t="s">
        <v>34</v>
      </c>
      <c r="E38" s="107" t="s">
        <v>35</v>
      </c>
      <c r="F38" s="79" t="s">
        <v>36</v>
      </c>
      <c r="G38" s="79" t="s">
        <v>50</v>
      </c>
      <c r="H38" s="79" t="s">
        <v>38</v>
      </c>
      <c r="I38" s="79" t="s">
        <v>39</v>
      </c>
      <c r="J38" s="79" t="s">
        <v>40</v>
      </c>
      <c r="K38" s="80" t="s">
        <v>25</v>
      </c>
      <c r="P38" s="22"/>
      <c r="Q38" s="40"/>
      <c r="R38" s="40"/>
      <c r="S38" s="40"/>
      <c r="T38" s="40"/>
      <c r="U38" s="40"/>
      <c r="V38" s="40"/>
      <c r="W38" s="40"/>
      <c r="X38" s="40"/>
      <c r="Y38" s="23"/>
    </row>
    <row r="39" spans="2:25" ht="15" customHeight="1" x14ac:dyDescent="0.3">
      <c r="B39" s="97" t="str">
        <f>D14</f>
        <v xml:space="preserve">Multi Pack 5 (ESD) </v>
      </c>
      <c r="C39" s="114" t="str">
        <f>IF($D$14="N/A","No",VLOOKUP($B$39,'Packaging Types'!$A$1:$S$108,11,FALSE))</f>
        <v>Yes</v>
      </c>
      <c r="D39" s="114" t="str">
        <f>VLOOKUP($B$39,'Packaging Types'!$A$1:$S$108,12,FALSE)</f>
        <v>Yes</v>
      </c>
      <c r="E39" s="114" t="str">
        <f>VLOOKUP($B$39,'Packaging Types'!$A$1:$S$108,13,FALSE)</f>
        <v>Yes</v>
      </c>
      <c r="F39" s="114" t="str">
        <f>VLOOKUP($B$39,'Packaging Types'!$A$1:$S$108,14,FALSE)</f>
        <v>Plastic</v>
      </c>
      <c r="G39" s="114" t="str">
        <f>VLOOKUP($B$39,'Packaging Types'!$A$1:$S$108,15,FALSE)</f>
        <v>N/A</v>
      </c>
      <c r="H39" s="114">
        <f>VLOOKUP($B$39,'Packaging Types'!$A$1:$S$108,16,FALSE)</f>
        <v>20202748</v>
      </c>
      <c r="I39" s="114" t="str">
        <f>VLOOKUP($B$39,'Packaging Types'!$A$1:$S$108,17,FALSE)</f>
        <v>Comepack Packaging</v>
      </c>
      <c r="J39" s="34">
        <f>VLOOKUP($B$39,'Packaging Types'!$A$1:$S$108,18,FALSE)</f>
        <v>3.02</v>
      </c>
      <c r="K39" s="36">
        <f>IF(C39="No","0",J39)</f>
        <v>3.02</v>
      </c>
      <c r="M39" s="4"/>
      <c r="P39" s="19"/>
      <c r="Q39" s="39"/>
      <c r="R39" s="39"/>
      <c r="S39" s="39"/>
      <c r="T39" s="39"/>
      <c r="U39" s="39"/>
      <c r="V39" s="39"/>
      <c r="W39" s="39"/>
      <c r="X39" s="39"/>
      <c r="Y39" s="20"/>
    </row>
    <row r="40" spans="2:25" ht="15" customHeight="1" x14ac:dyDescent="0.3">
      <c r="B40" s="51" t="s">
        <v>41</v>
      </c>
      <c r="C40" s="109" t="s">
        <v>180</v>
      </c>
      <c r="D40" s="109" t="s">
        <v>181</v>
      </c>
      <c r="E40" s="109" t="s">
        <v>181</v>
      </c>
      <c r="F40" s="109" t="s">
        <v>68</v>
      </c>
      <c r="G40" s="109">
        <v>6</v>
      </c>
      <c r="H40" s="130" t="s">
        <v>20</v>
      </c>
      <c r="I40" s="109" t="s">
        <v>190</v>
      </c>
      <c r="J40" s="88">
        <v>0.15</v>
      </c>
      <c r="K40" s="36">
        <f t="shared" ref="K40:K43" si="8">IF(C40="No","0",J40*G40)</f>
        <v>0.89999999999999991</v>
      </c>
      <c r="P40" s="19"/>
      <c r="Q40" s="39"/>
      <c r="R40" s="39"/>
      <c r="S40" s="39"/>
      <c r="T40" s="39"/>
      <c r="U40" s="39"/>
      <c r="V40" s="39"/>
      <c r="W40" s="39"/>
      <c r="X40" s="39"/>
      <c r="Y40" s="20"/>
    </row>
    <row r="41" spans="2:25" ht="15" customHeight="1" x14ac:dyDescent="0.3">
      <c r="B41" s="51" t="s">
        <v>42</v>
      </c>
      <c r="C41" s="109" t="s">
        <v>181</v>
      </c>
      <c r="D41" s="109" t="str">
        <f t="shared" ref="D41:J41" si="9">IF($C$41="No","-","")</f>
        <v>-</v>
      </c>
      <c r="E41" s="109" t="str">
        <f t="shared" si="9"/>
        <v>-</v>
      </c>
      <c r="F41" s="109" t="str">
        <f t="shared" si="9"/>
        <v>-</v>
      </c>
      <c r="G41" s="109" t="str">
        <f t="shared" si="9"/>
        <v>-</v>
      </c>
      <c r="H41" s="109" t="str">
        <f t="shared" si="9"/>
        <v>-</v>
      </c>
      <c r="I41" s="109" t="str">
        <f t="shared" si="9"/>
        <v>-</v>
      </c>
      <c r="J41" s="88" t="str">
        <f t="shared" si="9"/>
        <v>-</v>
      </c>
      <c r="K41" s="36" t="str">
        <f t="shared" si="8"/>
        <v>0</v>
      </c>
      <c r="P41" s="19"/>
      <c r="Q41" s="39"/>
      <c r="R41" s="39"/>
      <c r="S41" s="39"/>
      <c r="T41" s="39"/>
      <c r="U41" s="39"/>
      <c r="V41" s="39"/>
      <c r="W41" s="39"/>
      <c r="X41" s="39"/>
      <c r="Y41" s="20"/>
    </row>
    <row r="42" spans="2:25" ht="15" customHeight="1" x14ac:dyDescent="0.3">
      <c r="B42" s="99" t="s">
        <v>51</v>
      </c>
      <c r="C42" s="109" t="s">
        <v>181</v>
      </c>
      <c r="D42" s="109" t="str">
        <f t="shared" ref="D42:J42" si="10">IF($C$42="No","-","")</f>
        <v>-</v>
      </c>
      <c r="E42" s="109" t="str">
        <f t="shared" si="10"/>
        <v>-</v>
      </c>
      <c r="F42" s="109" t="str">
        <f t="shared" si="10"/>
        <v>-</v>
      </c>
      <c r="G42" s="109" t="str">
        <f t="shared" si="10"/>
        <v>-</v>
      </c>
      <c r="H42" s="109" t="str">
        <f t="shared" si="10"/>
        <v>-</v>
      </c>
      <c r="I42" s="109" t="str">
        <f t="shared" si="10"/>
        <v>-</v>
      </c>
      <c r="J42" s="88" t="str">
        <f t="shared" si="10"/>
        <v>-</v>
      </c>
      <c r="K42" s="36" t="str">
        <f t="shared" si="8"/>
        <v>0</v>
      </c>
      <c r="P42" s="19"/>
      <c r="Q42" s="39"/>
      <c r="R42" s="39"/>
      <c r="S42" s="39"/>
      <c r="T42" s="39"/>
      <c r="U42" s="39"/>
      <c r="V42" s="39"/>
      <c r="W42" s="39"/>
      <c r="X42" s="39"/>
      <c r="Y42" s="20"/>
    </row>
    <row r="43" spans="2:25" ht="15" customHeight="1" thickBot="1" x14ac:dyDescent="0.35">
      <c r="B43" s="93" t="s">
        <v>48</v>
      </c>
      <c r="C43" s="47" t="s">
        <v>181</v>
      </c>
      <c r="D43" s="47" t="str">
        <f t="shared" ref="D43:J43" si="11">IF($C$43="No","-","")</f>
        <v>-</v>
      </c>
      <c r="E43" s="47" t="str">
        <f t="shared" si="11"/>
        <v>-</v>
      </c>
      <c r="F43" s="47" t="str">
        <f t="shared" si="11"/>
        <v>-</v>
      </c>
      <c r="G43" s="47" t="str">
        <f t="shared" si="11"/>
        <v>-</v>
      </c>
      <c r="H43" s="47" t="str">
        <f t="shared" si="11"/>
        <v>-</v>
      </c>
      <c r="I43" s="47" t="str">
        <f t="shared" si="11"/>
        <v>-</v>
      </c>
      <c r="J43" s="89" t="str">
        <f t="shared" si="11"/>
        <v>-</v>
      </c>
      <c r="K43" s="48" t="str">
        <f t="shared" si="8"/>
        <v>0</v>
      </c>
      <c r="P43" s="19"/>
      <c r="Q43" s="39"/>
      <c r="R43" s="39"/>
      <c r="S43" s="39"/>
      <c r="T43" s="39"/>
      <c r="U43" s="39"/>
      <c r="V43" s="39"/>
      <c r="W43" s="39"/>
      <c r="X43" s="39"/>
      <c r="Y43" s="20"/>
    </row>
    <row r="44" spans="2:25" ht="16.2" thickBot="1" x14ac:dyDescent="0.35">
      <c r="B44" s="64"/>
      <c r="C44" s="66"/>
      <c r="D44" s="66"/>
      <c r="E44" s="66"/>
      <c r="F44" s="66"/>
      <c r="G44" s="40"/>
      <c r="H44" s="40"/>
      <c r="I44" s="40"/>
      <c r="J44" s="40"/>
      <c r="K44" s="70"/>
      <c r="P44" s="218" t="s">
        <v>52</v>
      </c>
      <c r="Q44" s="219"/>
      <c r="R44" s="219"/>
      <c r="S44" s="219"/>
      <c r="T44" s="219"/>
      <c r="U44" s="219"/>
      <c r="V44" s="219"/>
      <c r="W44" s="219"/>
      <c r="X44" s="219"/>
      <c r="Y44" s="220"/>
    </row>
    <row r="45" spans="2:25" ht="18" thickBot="1" x14ac:dyDescent="0.35">
      <c r="B45" s="215" t="s">
        <v>53</v>
      </c>
      <c r="C45" s="217"/>
      <c r="D45" s="62"/>
      <c r="E45" s="62"/>
      <c r="F45" s="62"/>
      <c r="G45" s="62"/>
      <c r="H45" s="62"/>
      <c r="I45" s="62"/>
      <c r="J45" s="62"/>
      <c r="K45" s="63"/>
      <c r="P45" s="221"/>
      <c r="Q45" s="222"/>
      <c r="R45" s="222"/>
      <c r="S45" s="222"/>
      <c r="T45" s="222"/>
      <c r="U45" s="222"/>
      <c r="V45" s="222"/>
      <c r="W45" s="222"/>
      <c r="X45" s="222"/>
      <c r="Y45" s="223"/>
    </row>
    <row r="46" spans="2:25" ht="19.95" customHeight="1" x14ac:dyDescent="0.3">
      <c r="B46" s="112" t="s">
        <v>53</v>
      </c>
      <c r="C46" s="80" t="s">
        <v>54</v>
      </c>
      <c r="D46" s="39"/>
      <c r="E46" s="39"/>
      <c r="F46" s="39"/>
      <c r="G46" s="39"/>
      <c r="H46" s="39"/>
      <c r="I46" s="39"/>
      <c r="J46" s="39"/>
      <c r="K46" s="20"/>
      <c r="P46" s="19"/>
      <c r="Q46" s="39"/>
      <c r="R46" s="39"/>
      <c r="S46" s="39"/>
      <c r="T46" s="39"/>
      <c r="U46" s="39"/>
      <c r="V46" s="39"/>
      <c r="W46" s="39"/>
      <c r="X46" s="39"/>
      <c r="Y46" s="20"/>
    </row>
    <row r="47" spans="2:25" ht="31.2" x14ac:dyDescent="0.3">
      <c r="B47" s="108" t="s">
        <v>55</v>
      </c>
      <c r="C47" s="71" t="s">
        <v>191</v>
      </c>
      <c r="D47" s="73"/>
      <c r="E47" s="73"/>
      <c r="F47" s="74"/>
      <c r="G47" s="73"/>
      <c r="H47" s="75"/>
      <c r="I47" s="76"/>
      <c r="J47" s="75"/>
      <c r="K47" s="77"/>
      <c r="P47" s="19"/>
      <c r="Q47" s="39"/>
      <c r="R47" s="39"/>
      <c r="S47" s="39"/>
      <c r="T47" s="39"/>
      <c r="U47" s="39"/>
      <c r="V47" s="39"/>
      <c r="W47" s="39"/>
      <c r="X47" s="39"/>
      <c r="Y47" s="20"/>
    </row>
    <row r="48" spans="2:25" ht="34.950000000000003" customHeight="1" thickBot="1" x14ac:dyDescent="0.35">
      <c r="B48" s="98" t="s">
        <v>56</v>
      </c>
      <c r="C48" s="72" t="s">
        <v>191</v>
      </c>
      <c r="D48" s="73"/>
      <c r="E48" s="73"/>
      <c r="F48" s="74"/>
      <c r="G48" s="73"/>
      <c r="H48" s="75"/>
      <c r="I48" s="76"/>
      <c r="J48" s="75"/>
      <c r="K48" s="77"/>
      <c r="P48" s="19"/>
      <c r="Q48" s="39"/>
      <c r="R48" s="39"/>
      <c r="S48" s="39"/>
      <c r="T48" s="39"/>
      <c r="U48" s="39"/>
      <c r="V48" s="39"/>
      <c r="W48" s="39"/>
      <c r="X48" s="39"/>
      <c r="Y48" s="20"/>
    </row>
    <row r="49" spans="2:25" ht="15" customHeight="1" thickBot="1" x14ac:dyDescent="0.35">
      <c r="B49" s="84"/>
      <c r="C49" s="78"/>
      <c r="D49" s="76"/>
      <c r="E49" s="76"/>
      <c r="F49" s="75"/>
      <c r="G49" s="39"/>
      <c r="H49" s="39"/>
      <c r="I49" s="39"/>
      <c r="J49" s="39"/>
      <c r="K49" s="20"/>
      <c r="P49" s="19"/>
      <c r="Q49" s="39"/>
      <c r="R49" s="39"/>
      <c r="S49" s="39"/>
      <c r="T49" s="39"/>
      <c r="U49" s="39"/>
      <c r="V49" s="39"/>
      <c r="W49" s="39"/>
      <c r="X49" s="39"/>
      <c r="Y49" s="20"/>
    </row>
    <row r="50" spans="2:25" ht="18" thickBot="1" x14ac:dyDescent="0.35">
      <c r="B50" s="224" t="s">
        <v>57</v>
      </c>
      <c r="C50" s="225"/>
      <c r="D50" s="225"/>
      <c r="E50" s="225"/>
      <c r="F50" s="225"/>
      <c r="G50" s="225"/>
      <c r="H50" s="225"/>
      <c r="I50" s="226"/>
      <c r="J50" s="62"/>
      <c r="K50" s="63"/>
      <c r="P50" s="19"/>
      <c r="Q50" s="39"/>
      <c r="R50" s="39"/>
      <c r="S50" s="39"/>
      <c r="T50" s="39"/>
      <c r="U50" s="39"/>
      <c r="V50" s="39"/>
      <c r="W50" s="39"/>
      <c r="X50" s="39"/>
      <c r="Y50" s="20"/>
    </row>
    <row r="51" spans="2:25" x14ac:dyDescent="0.3">
      <c r="B51" s="104" t="s">
        <v>58</v>
      </c>
      <c r="C51" s="105" t="s">
        <v>181</v>
      </c>
      <c r="D51" s="202"/>
      <c r="E51" s="203"/>
      <c r="F51" s="203"/>
      <c r="G51" s="203"/>
      <c r="H51" s="203"/>
      <c r="I51" s="204"/>
      <c r="J51" s="66"/>
      <c r="K51" s="81"/>
      <c r="P51" s="19"/>
      <c r="Q51" s="39"/>
      <c r="R51" s="39"/>
      <c r="S51" s="39"/>
      <c r="T51" s="39"/>
      <c r="U51" s="39"/>
      <c r="V51" s="39"/>
      <c r="W51" s="39"/>
      <c r="X51" s="39"/>
      <c r="Y51" s="20"/>
    </row>
    <row r="52" spans="2:25" x14ac:dyDescent="0.3">
      <c r="B52" s="51" t="s">
        <v>59</v>
      </c>
      <c r="C52" s="109" t="s">
        <v>181</v>
      </c>
      <c r="D52" s="185" t="s">
        <v>60</v>
      </c>
      <c r="E52" s="186"/>
      <c r="F52" s="185" t="s">
        <v>61</v>
      </c>
      <c r="G52" s="187"/>
      <c r="H52" s="187"/>
      <c r="I52" s="188"/>
      <c r="J52" s="66"/>
      <c r="K52" s="81"/>
      <c r="P52" s="19"/>
      <c r="Q52" s="39"/>
      <c r="R52" s="39"/>
      <c r="S52" s="39"/>
      <c r="T52" s="39"/>
      <c r="U52" s="39"/>
      <c r="V52" s="39"/>
      <c r="W52" s="39"/>
      <c r="X52" s="39"/>
      <c r="Y52" s="20"/>
    </row>
    <row r="53" spans="2:25" x14ac:dyDescent="0.3">
      <c r="B53" s="189" t="s">
        <v>62</v>
      </c>
      <c r="C53" s="191" t="s">
        <v>181</v>
      </c>
      <c r="D53" s="131" t="s">
        <v>63</v>
      </c>
      <c r="E53" s="110" t="s">
        <v>63</v>
      </c>
      <c r="F53" s="110" t="s">
        <v>63</v>
      </c>
      <c r="G53" s="110" t="s">
        <v>63</v>
      </c>
      <c r="H53" s="110" t="s">
        <v>63</v>
      </c>
      <c r="I53" s="111" t="s">
        <v>63</v>
      </c>
      <c r="J53" s="66"/>
      <c r="K53" s="81"/>
      <c r="P53" s="19"/>
      <c r="Q53" s="39"/>
      <c r="R53" s="39"/>
      <c r="S53" s="39"/>
      <c r="T53" s="39"/>
      <c r="U53" s="39"/>
      <c r="V53" s="39"/>
      <c r="W53" s="39"/>
      <c r="X53" s="39"/>
      <c r="Y53" s="20"/>
    </row>
    <row r="54" spans="2:25" x14ac:dyDescent="0.3">
      <c r="B54" s="190"/>
      <c r="C54" s="192"/>
      <c r="D54" s="90" t="s">
        <v>64</v>
      </c>
      <c r="E54" s="91" t="s">
        <v>64</v>
      </c>
      <c r="F54" s="91" t="s">
        <v>64</v>
      </c>
      <c r="G54" s="91" t="s">
        <v>64</v>
      </c>
      <c r="H54" s="91" t="s">
        <v>64</v>
      </c>
      <c r="I54" s="92" t="s">
        <v>64</v>
      </c>
      <c r="J54" s="66"/>
      <c r="K54" s="81"/>
      <c r="P54" s="19"/>
      <c r="Q54" s="39"/>
      <c r="R54" s="39"/>
      <c r="S54" s="39"/>
      <c r="T54" s="39"/>
      <c r="U54" s="39"/>
      <c r="V54" s="39"/>
      <c r="W54" s="39"/>
      <c r="X54" s="39"/>
      <c r="Y54" s="20"/>
    </row>
    <row r="55" spans="2:25" ht="46.8" x14ac:dyDescent="0.3">
      <c r="B55" s="108" t="s">
        <v>270</v>
      </c>
      <c r="C55" s="109" t="s">
        <v>181</v>
      </c>
      <c r="D55" s="185" t="s">
        <v>268</v>
      </c>
      <c r="E55" s="187"/>
      <c r="F55" s="187"/>
      <c r="G55" s="187"/>
      <c r="H55" s="187"/>
      <c r="I55" s="188"/>
      <c r="J55" s="66"/>
      <c r="K55" s="81"/>
      <c r="P55" s="19"/>
      <c r="Q55" s="39"/>
      <c r="R55" s="39"/>
      <c r="S55" s="39"/>
      <c r="T55" s="39"/>
      <c r="U55" s="39"/>
      <c r="V55" s="39"/>
      <c r="W55" s="39"/>
      <c r="X55" s="39"/>
      <c r="Y55" s="20"/>
    </row>
    <row r="56" spans="2:25" x14ac:dyDescent="0.3">
      <c r="B56" s="100" t="s">
        <v>65</v>
      </c>
      <c r="C56" s="102">
        <f>SUMIFS($K$27:$K$35,$D$27:$D$35,"No")+IF(D14="N/A",0,(SUMIFS($K$39:$K$43,$D$39:$D$43,"No")*$C$15))</f>
        <v>26.299999999999997</v>
      </c>
      <c r="D56" s="87" t="s">
        <v>66</v>
      </c>
      <c r="E56" s="193"/>
      <c r="F56" s="194"/>
      <c r="G56" s="194"/>
      <c r="H56" s="194"/>
      <c r="I56" s="195"/>
      <c r="J56" s="66"/>
      <c r="K56" s="81"/>
      <c r="P56" s="19"/>
      <c r="Q56" s="39"/>
      <c r="R56" s="39"/>
      <c r="S56" s="39"/>
      <c r="T56" s="39"/>
      <c r="U56" s="39"/>
      <c r="V56" s="39"/>
      <c r="W56" s="39"/>
      <c r="X56" s="39"/>
      <c r="Y56" s="20"/>
    </row>
    <row r="57" spans="2:25" x14ac:dyDescent="0.3">
      <c r="B57" s="115" t="s">
        <v>67</v>
      </c>
      <c r="C57" s="52">
        <f>SUMIFS($K$27:$K$35,$D$27:$D$35,"No",$F$27:$F$35,"Plastic")+IF(D14="N/A",0,(SUMIFS($K$39:$K$43,$D$39:$D$43,"No",$F$39:$F$43,"Plastic")*$C$15))</f>
        <v>0.5</v>
      </c>
      <c r="D57" s="87" t="s">
        <v>66</v>
      </c>
      <c r="E57" s="196"/>
      <c r="F57" s="197"/>
      <c r="G57" s="197"/>
      <c r="H57" s="197"/>
      <c r="I57" s="198"/>
      <c r="J57" s="66"/>
      <c r="K57" s="81"/>
      <c r="P57" s="19"/>
      <c r="Q57" s="39"/>
      <c r="R57" s="39"/>
      <c r="S57" s="39"/>
      <c r="T57" s="39"/>
      <c r="U57" s="39"/>
      <c r="V57" s="39"/>
      <c r="W57" s="39"/>
      <c r="X57" s="39"/>
      <c r="Y57" s="20"/>
    </row>
    <row r="58" spans="2:25" x14ac:dyDescent="0.3">
      <c r="B58" s="116" t="s">
        <v>68</v>
      </c>
      <c r="C58" s="52">
        <f>SUMIFS($K$27:$K$35,$D$27:$D$35,"No",$F$27:$F$35,"Cardboard")+IF(D14="N/A",0,(SUMIFS($K$39:$K$43,$D$39:$D$43,"No",$F$39:$F$43,"Cardboard")*$C$15))</f>
        <v>10.799999999999999</v>
      </c>
      <c r="D58" s="87" t="s">
        <v>66</v>
      </c>
      <c r="E58" s="196"/>
      <c r="F58" s="197"/>
      <c r="G58" s="197"/>
      <c r="H58" s="197"/>
      <c r="I58" s="198"/>
      <c r="J58" s="66"/>
      <c r="K58" s="81"/>
      <c r="P58" s="19"/>
      <c r="Q58" s="39"/>
      <c r="R58" s="39"/>
      <c r="S58" s="39"/>
      <c r="T58" s="39"/>
      <c r="U58" s="39"/>
      <c r="V58" s="39"/>
      <c r="W58" s="39"/>
      <c r="X58" s="39"/>
      <c r="Y58" s="20"/>
    </row>
    <row r="59" spans="2:25" x14ac:dyDescent="0.3">
      <c r="B59" s="116" t="s">
        <v>69</v>
      </c>
      <c r="C59" s="52">
        <f>SUMIFS($K$27:$K$35,$D$27:$D$35,"No",$F$27:$F$35,"Paper")+IF(D14="N/A",0,(SUMIFS($K$39:$K$43,$D$39:$D$43,"No",$F$39:$F$43,"Paper")*$C$15))</f>
        <v>0</v>
      </c>
      <c r="D59" s="87" t="s">
        <v>66</v>
      </c>
      <c r="E59" s="196"/>
      <c r="F59" s="197"/>
      <c r="G59" s="197"/>
      <c r="H59" s="197"/>
      <c r="I59" s="198"/>
      <c r="J59" s="66"/>
      <c r="K59" s="81"/>
      <c r="P59" s="19"/>
      <c r="Q59" s="39"/>
      <c r="R59" s="39"/>
      <c r="S59" s="39"/>
      <c r="T59" s="39"/>
      <c r="U59" s="39"/>
      <c r="V59" s="39"/>
      <c r="W59" s="39"/>
      <c r="X59" s="39"/>
      <c r="Y59" s="20"/>
    </row>
    <row r="60" spans="2:25" x14ac:dyDescent="0.3">
      <c r="B60" s="116" t="s">
        <v>70</v>
      </c>
      <c r="C60" s="52">
        <f>SUMIFS($K$27:$K$35,$D$27:$D$35,"No",$F$27:$F$35,"Wood")+IF(D14="N/A",0,(SUMIFS($K$39:$K$43,$D$39:$D$43,"No",$F$39:$F$43,"Wood")*$C$15))</f>
        <v>15</v>
      </c>
      <c r="D60" s="87" t="s">
        <v>66</v>
      </c>
      <c r="E60" s="196"/>
      <c r="F60" s="197"/>
      <c r="G60" s="197"/>
      <c r="H60" s="197"/>
      <c r="I60" s="198"/>
      <c r="J60" s="66"/>
      <c r="K60" s="81"/>
      <c r="P60" s="19"/>
      <c r="Q60" s="39"/>
      <c r="R60" s="39"/>
      <c r="S60" s="39"/>
      <c r="T60" s="39"/>
      <c r="U60" s="39"/>
      <c r="V60" s="39"/>
      <c r="W60" s="39"/>
      <c r="X60" s="39"/>
      <c r="Y60" s="20"/>
    </row>
    <row r="61" spans="2:25" x14ac:dyDescent="0.3">
      <c r="B61" s="116" t="s">
        <v>71</v>
      </c>
      <c r="C61" s="52">
        <f>SUMIFS($K$27:$K$35,$D$27:$D$35,"No",$F$27:$F$35,"Metal")+IF(D14="N/A",0,(SUMIFS($K$39:$K$43,$D$39:$D$43,"No",$F$39:$F$43,"Metal")*$C$15))</f>
        <v>0</v>
      </c>
      <c r="D61" s="87" t="s">
        <v>66</v>
      </c>
      <c r="E61" s="196"/>
      <c r="F61" s="197"/>
      <c r="G61" s="197"/>
      <c r="H61" s="197"/>
      <c r="I61" s="198"/>
      <c r="J61" s="66"/>
      <c r="K61" s="81"/>
      <c r="P61" s="19"/>
      <c r="Q61" s="39"/>
      <c r="R61" s="39"/>
      <c r="S61" s="39"/>
      <c r="T61" s="39"/>
      <c r="U61" s="39"/>
      <c r="V61" s="39"/>
      <c r="W61" s="39"/>
      <c r="X61" s="39"/>
      <c r="Y61" s="20"/>
    </row>
    <row r="62" spans="2:25" ht="16.2" thickBot="1" x14ac:dyDescent="0.35">
      <c r="B62" s="101" t="s">
        <v>72</v>
      </c>
      <c r="C62" s="103">
        <f>SUMIFS($K$27:$K$35,$D$27:$D$35,"No",$F$27:$F$35,"Biodegradable")+IF(D14="N/A",0,(SUMIFS($K$39:$K$43,$D$39:$D$43,"No",$F$39:$F$43,"Biodegradable")*$C$15))</f>
        <v>0</v>
      </c>
      <c r="D62" s="83" t="s">
        <v>66</v>
      </c>
      <c r="E62" s="199"/>
      <c r="F62" s="200"/>
      <c r="G62" s="200"/>
      <c r="H62" s="200"/>
      <c r="I62" s="201"/>
      <c r="J62" s="175" t="s">
        <v>185</v>
      </c>
      <c r="K62" s="176"/>
      <c r="P62" s="19"/>
      <c r="Q62" s="39"/>
      <c r="R62" s="39"/>
      <c r="S62" s="39"/>
      <c r="T62" s="39"/>
      <c r="U62" s="39"/>
      <c r="V62" s="39"/>
      <c r="W62" s="39"/>
      <c r="X62" s="39"/>
      <c r="Y62" s="20"/>
    </row>
    <row r="63" spans="2:25" ht="16.2" thickBot="1" x14ac:dyDescent="0.35">
      <c r="B63" s="82"/>
      <c r="C63" s="66"/>
      <c r="D63" s="66"/>
      <c r="E63" s="66"/>
      <c r="F63" s="73"/>
      <c r="G63" s="73"/>
      <c r="H63" s="73"/>
      <c r="I63" s="73"/>
      <c r="J63" s="177"/>
      <c r="K63" s="178"/>
      <c r="P63" s="19"/>
      <c r="Q63" s="39"/>
      <c r="R63" s="39"/>
      <c r="S63" s="39"/>
      <c r="T63" s="39"/>
      <c r="U63" s="39"/>
      <c r="V63" s="39"/>
      <c r="W63" s="39"/>
      <c r="X63" s="39"/>
      <c r="Y63" s="20"/>
    </row>
    <row r="64" spans="2:25" s="11" customFormat="1" ht="24" thickBot="1" x14ac:dyDescent="0.35">
      <c r="B64" s="179" t="s">
        <v>73</v>
      </c>
      <c r="C64" s="180"/>
      <c r="D64" s="180"/>
      <c r="E64" s="180"/>
      <c r="F64" s="180"/>
      <c r="G64" s="180"/>
      <c r="H64" s="180"/>
      <c r="I64" s="180"/>
      <c r="J64" s="180"/>
      <c r="K64" s="181"/>
      <c r="P64" s="182"/>
      <c r="Q64" s="183"/>
      <c r="R64" s="183"/>
      <c r="S64" s="183"/>
      <c r="T64" s="183"/>
      <c r="U64" s="183"/>
      <c r="V64" s="183"/>
      <c r="W64" s="183"/>
      <c r="X64" s="183"/>
      <c r="Y64" s="184"/>
    </row>
    <row r="65" spans="2:11" ht="15" customHeight="1" x14ac:dyDescent="0.3"/>
    <row r="66" spans="2:11" ht="15" customHeight="1" x14ac:dyDescent="0.3"/>
    <row r="67" spans="2:11" ht="15" customHeight="1" x14ac:dyDescent="0.3"/>
    <row r="68" spans="2:11" ht="15" customHeight="1" x14ac:dyDescent="0.3"/>
    <row r="69" spans="2:11" ht="15" customHeight="1" x14ac:dyDescent="0.3">
      <c r="B69" s="5"/>
      <c r="C69" s="5"/>
      <c r="E69" s="5"/>
      <c r="F69" s="2"/>
      <c r="G69" s="2"/>
      <c r="H69" s="2"/>
      <c r="I69" s="2"/>
      <c r="J69" s="2"/>
      <c r="K69" s="2"/>
    </row>
    <row r="70" spans="2:11" ht="15" customHeight="1" x14ac:dyDescent="0.3"/>
    <row r="71" spans="2:11" ht="15" customHeight="1" x14ac:dyDescent="0.3"/>
    <row r="72" spans="2:11" ht="15" customHeight="1" x14ac:dyDescent="0.3"/>
    <row r="73" spans="2:11" ht="15" customHeight="1" x14ac:dyDescent="0.3"/>
    <row r="74" spans="2:11" ht="15" customHeight="1" x14ac:dyDescent="0.3"/>
    <row r="75" spans="2:11" ht="15" customHeight="1" x14ac:dyDescent="0.3"/>
    <row r="76" spans="2:11" ht="15" customHeight="1" x14ac:dyDescent="0.3"/>
    <row r="77" spans="2:11" ht="15" customHeight="1" x14ac:dyDescent="0.3"/>
    <row r="78" spans="2:11" ht="15" customHeight="1" x14ac:dyDescent="0.3"/>
    <row r="79" spans="2:11" ht="15" customHeight="1" x14ac:dyDescent="0.3"/>
    <row r="80" spans="2:11" ht="15" customHeight="1" x14ac:dyDescent="0.3"/>
    <row r="81" spans="2:2" ht="15" customHeight="1" x14ac:dyDescent="0.3"/>
    <row r="82" spans="2:2" ht="15" customHeight="1" x14ac:dyDescent="0.3"/>
    <row r="83" spans="2:2" ht="15" customHeight="1" x14ac:dyDescent="0.3"/>
    <row r="84" spans="2:2" ht="15" customHeight="1" x14ac:dyDescent="0.3"/>
    <row r="85" spans="2:2" ht="15" customHeight="1" x14ac:dyDescent="0.3"/>
    <row r="86" spans="2:2" ht="15" customHeight="1" x14ac:dyDescent="0.3"/>
    <row r="87" spans="2:2" ht="15" customHeight="1" x14ac:dyDescent="0.3">
      <c r="B87" s="46"/>
    </row>
    <row r="88" spans="2:2" ht="15" customHeight="1" x14ac:dyDescent="0.3">
      <c r="B88" s="13"/>
    </row>
    <row r="89" spans="2:2" ht="15" customHeight="1" x14ac:dyDescent="0.3"/>
    <row r="90" spans="2:2" ht="15" customHeight="1" x14ac:dyDescent="0.3"/>
  </sheetData>
  <mergeCells count="43">
    <mergeCell ref="B11:F11"/>
    <mergeCell ref="B2:K2"/>
    <mergeCell ref="P2:Y2"/>
    <mergeCell ref="C3:G3"/>
    <mergeCell ref="C4:G4"/>
    <mergeCell ref="C5:G5"/>
    <mergeCell ref="C6:G6"/>
    <mergeCell ref="C7:G7"/>
    <mergeCell ref="C8:G8"/>
    <mergeCell ref="C9:G9"/>
    <mergeCell ref="B10:K10"/>
    <mergeCell ref="P10:Y10"/>
    <mergeCell ref="B18:B19"/>
    <mergeCell ref="C18:E18"/>
    <mergeCell ref="F18:H18"/>
    <mergeCell ref="I18:I19"/>
    <mergeCell ref="J18:K19"/>
    <mergeCell ref="D12:F12"/>
    <mergeCell ref="D13:F13"/>
    <mergeCell ref="D14:F14"/>
    <mergeCell ref="D15:F15"/>
    <mergeCell ref="B17:K17"/>
    <mergeCell ref="D51:I51"/>
    <mergeCell ref="J20:K20"/>
    <mergeCell ref="J21:K21"/>
    <mergeCell ref="J22:K22"/>
    <mergeCell ref="P23:Y23"/>
    <mergeCell ref="B24:K24"/>
    <mergeCell ref="P24:Y24"/>
    <mergeCell ref="B25:K25"/>
    <mergeCell ref="B37:K37"/>
    <mergeCell ref="P44:Y45"/>
    <mergeCell ref="B45:C45"/>
    <mergeCell ref="B50:I50"/>
    <mergeCell ref="J62:K63"/>
    <mergeCell ref="B64:K64"/>
    <mergeCell ref="P64:Y64"/>
    <mergeCell ref="D52:E52"/>
    <mergeCell ref="F52:I52"/>
    <mergeCell ref="B53:B54"/>
    <mergeCell ref="C53:C54"/>
    <mergeCell ref="D55:I55"/>
    <mergeCell ref="E56:I62"/>
  </mergeCells>
  <conditionalFormatting sqref="B27">
    <cfRule type="cellIs" dxfId="40" priority="15" operator="equal">
      <formula>0</formula>
    </cfRule>
    <cfRule type="containsText" dxfId="39" priority="16" operator="containsText" text="manual input">
      <formula>NOT(ISERROR(SEARCH("manual input",B27)))</formula>
    </cfRule>
    <cfRule type="containsErrors" dxfId="38" priority="17">
      <formula>ISERROR(B27)</formula>
    </cfRule>
  </conditionalFormatting>
  <conditionalFormatting sqref="B39">
    <cfRule type="cellIs" dxfId="37" priority="18" operator="equal">
      <formula>0</formula>
    </cfRule>
  </conditionalFormatting>
  <conditionalFormatting sqref="B39:G39">
    <cfRule type="containsErrors" dxfId="36" priority="20">
      <formula>ISERROR(B39)</formula>
    </cfRule>
  </conditionalFormatting>
  <conditionalFormatting sqref="B39:K39">
    <cfRule type="containsText" dxfId="35" priority="19" operator="containsText" text="manual input">
      <formula>NOT(ISERROR(SEARCH("manual input",B39)))</formula>
    </cfRule>
  </conditionalFormatting>
  <conditionalFormatting sqref="C13:C14 C47:C48 C51:C53">
    <cfRule type="containsBlanks" dxfId="34" priority="42">
      <formula>LEN(TRIM(C13))=0</formula>
    </cfRule>
  </conditionalFormatting>
  <conditionalFormatting sqref="C15">
    <cfRule type="containsErrors" dxfId="33" priority="31">
      <formula>ISERROR(C15)</formula>
    </cfRule>
    <cfRule type="containsText" dxfId="32" priority="30" operator="containsText" text="manual input">
      <formula>NOT(ISERROR(SEARCH("manual input",C15)))</formula>
    </cfRule>
    <cfRule type="cellIs" dxfId="31" priority="29" operator="equal">
      <formula>0</formula>
    </cfRule>
  </conditionalFormatting>
  <conditionalFormatting sqref="C55">
    <cfRule type="containsBlanks" dxfId="30" priority="7">
      <formula>LEN(TRIM(C55))=0</formula>
    </cfRule>
  </conditionalFormatting>
  <conditionalFormatting sqref="C56:C62">
    <cfRule type="containsErrors" dxfId="29" priority="8">
      <formula>ISERROR(C56)</formula>
    </cfRule>
  </conditionalFormatting>
  <conditionalFormatting sqref="C41:D43">
    <cfRule type="containsBlanks" dxfId="28" priority="11">
      <formula>LEN(TRIM(C41))=0</formula>
    </cfRule>
  </conditionalFormatting>
  <conditionalFormatting sqref="C22:E22 J22">
    <cfRule type="containsBlanks" dxfId="27" priority="43">
      <formula>LEN(TRIM(C22))=0</formula>
    </cfRule>
  </conditionalFormatting>
  <conditionalFormatting sqref="C40:E40">
    <cfRule type="containsBlanks" dxfId="26" priority="13">
      <formula>LEN(TRIM(C40))=0</formula>
    </cfRule>
  </conditionalFormatting>
  <conditionalFormatting sqref="C3:G6">
    <cfRule type="containsBlanks" dxfId="25" priority="2">
      <formula>LEN(TRIM(C3))=0</formula>
    </cfRule>
  </conditionalFormatting>
  <conditionalFormatting sqref="C7:G7">
    <cfRule type="containsBlanks" dxfId="24" priority="3">
      <formula>LEN(TRIM(C7))=0</formula>
    </cfRule>
  </conditionalFormatting>
  <conditionalFormatting sqref="C8:G9">
    <cfRule type="containsBlanks" dxfId="23" priority="1">
      <formula>LEN(TRIM(C8))=0</formula>
    </cfRule>
  </conditionalFormatting>
  <conditionalFormatting sqref="C20:H21">
    <cfRule type="containsErrors" dxfId="22" priority="40">
      <formula>ISERROR(C20)</formula>
    </cfRule>
    <cfRule type="containsText" dxfId="21" priority="39" operator="containsText" text="manual input">
      <formula>NOT(ISERROR(SEARCH("manual input",C20)))</formula>
    </cfRule>
    <cfRule type="cellIs" dxfId="20" priority="38" operator="equal">
      <formula>0</formula>
    </cfRule>
  </conditionalFormatting>
  <conditionalFormatting sqref="C27:J27">
    <cfRule type="containsErrors" dxfId="19" priority="25">
      <formula>ISERROR(C27)</formula>
    </cfRule>
    <cfRule type="cellIs" dxfId="18" priority="23" operator="equal">
      <formula>0</formula>
    </cfRule>
    <cfRule type="containsText" dxfId="17" priority="24" operator="containsText" text="manual input">
      <formula>NOT(ISERROR(SEARCH("manual input",C27)))</formula>
    </cfRule>
  </conditionalFormatting>
  <conditionalFormatting sqref="C28:J35">
    <cfRule type="containsBlanks" dxfId="16" priority="41">
      <formula>LEN(TRIM(C28))=0</formula>
    </cfRule>
  </conditionalFormatting>
  <conditionalFormatting sqref="C39:K39 K40:K43">
    <cfRule type="containsBlanks" dxfId="15" priority="44">
      <formula>LEN(TRIM(C39))=0</formula>
    </cfRule>
  </conditionalFormatting>
  <conditionalFormatting sqref="D13:D14">
    <cfRule type="containsBlanks" dxfId="14" priority="14">
      <formula>LEN(TRIM(D13))=0</formula>
    </cfRule>
  </conditionalFormatting>
  <conditionalFormatting sqref="E41:E42">
    <cfRule type="containsBlanks" dxfId="13" priority="10">
      <formula>LEN(TRIM(E41))=0</formula>
    </cfRule>
  </conditionalFormatting>
  <conditionalFormatting sqref="E43:J43">
    <cfRule type="containsBlanks" dxfId="12" priority="12">
      <formula>LEN(TRIM(E43))=0</formula>
    </cfRule>
  </conditionalFormatting>
  <conditionalFormatting sqref="F40:J42">
    <cfRule type="containsBlanks" dxfId="11" priority="9">
      <formula>LEN(TRIM(F40))=0</formula>
    </cfRule>
  </conditionalFormatting>
  <conditionalFormatting sqref="H39:K39 K40:K43">
    <cfRule type="containsErrors" dxfId="10" priority="22">
      <formula>ISERROR(H39)</formula>
    </cfRule>
  </conditionalFormatting>
  <conditionalFormatting sqref="I20:I22">
    <cfRule type="cellIs" dxfId="9" priority="35" operator="equal">
      <formula>0</formula>
    </cfRule>
    <cfRule type="containsText" dxfId="8" priority="36" operator="containsText" text="manual input">
      <formula>NOT(ISERROR(SEARCH("manual input",I20)))</formula>
    </cfRule>
    <cfRule type="containsErrors" dxfId="7" priority="37">
      <formula>ISERROR(I20)</formula>
    </cfRule>
  </conditionalFormatting>
  <conditionalFormatting sqref="J20:J21">
    <cfRule type="cellIs" dxfId="6" priority="32" operator="equal">
      <formula>0</formula>
    </cfRule>
    <cfRule type="containsText" dxfId="5" priority="33" operator="containsText" text="manual input">
      <formula>NOT(ISERROR(SEARCH("manual input",J20)))</formula>
    </cfRule>
    <cfRule type="containsErrors" dxfId="4" priority="34">
      <formula>ISERROR(J20)</formula>
    </cfRule>
  </conditionalFormatting>
  <conditionalFormatting sqref="K27:K35">
    <cfRule type="containsErrors" dxfId="3" priority="28">
      <formula>ISERROR(K27)</formula>
    </cfRule>
    <cfRule type="cellIs" dxfId="2" priority="26" operator="equal">
      <formula>0</formula>
    </cfRule>
    <cfRule type="containsText" dxfId="1" priority="27" operator="containsText" text="manual input">
      <formula>NOT(ISERROR(SEARCH("manual input",K27)))</formula>
    </cfRule>
  </conditionalFormatting>
  <conditionalFormatting sqref="K39:K43">
    <cfRule type="containsText" dxfId="0" priority="21" operator="containsText" text="manual input">
      <formula>NOT(ISERROR(SEARCH("manual input",K39)))</formula>
    </cfRule>
  </conditionalFormatting>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13">
        <x14:dataValidation type="list" allowBlank="1" showInputMessage="1" showErrorMessage="1" xr:uid="{0207821E-92B0-41A5-BD64-F52F568DAF61}">
          <x14:formula1>
            <xm:f>Dropdowns!$G$2:$G$15</xm:f>
          </x14:formula1>
          <xm:sqref>F42</xm:sqref>
        </x14:dataValidation>
        <x14:dataValidation type="list" allowBlank="1" showInputMessage="1" showErrorMessage="1" xr:uid="{555D88FC-AF34-4573-8CFE-E0A3F90BED15}">
          <x14:formula1>
            <xm:f>Dropdowns!$A$2:$A$20</xm:f>
          </x14:formula1>
          <xm:sqref>C40:C43</xm:sqref>
        </x14:dataValidation>
        <x14:dataValidation type="list" allowBlank="1" showInputMessage="1" showErrorMessage="1" xr:uid="{7A9A948C-14D0-4135-B176-83EB89065795}">
          <x14:formula1>
            <xm:f>Dropdowns!$G$2:$G$31</xm:f>
          </x14:formula1>
          <xm:sqref>F40:F41 F43</xm:sqref>
        </x14:dataValidation>
        <x14:dataValidation type="list" allowBlank="1" showInputMessage="1" showErrorMessage="1" xr:uid="{B1F2AC97-663C-4E18-8D3E-FAF8618628B6}">
          <x14:formula1>
            <xm:f>Dropdowns!$A$2:$A$31</xm:f>
          </x14:formula1>
          <xm:sqref>D40:E43</xm:sqref>
        </x14:dataValidation>
        <x14:dataValidation type="list" allowBlank="1" showInputMessage="1" showErrorMessage="1" xr:uid="{F753F3D6-0AFC-4091-BD66-3A269BB11601}">
          <x14:formula1>
            <xm:f>Dropdowns!$G$2:$G$54</xm:f>
          </x14:formula1>
          <xm:sqref>F28:F31 F33:F35</xm:sqref>
        </x14:dataValidation>
        <x14:dataValidation type="list" allowBlank="1" showInputMessage="1" showErrorMessage="1" xr:uid="{871539BD-7738-444D-A7F5-43E4C3E7B102}">
          <x14:formula1>
            <xm:f>Dropdowns!$A$2:$A$30</xm:f>
          </x14:formula1>
          <xm:sqref>D28:E31 D33:E35</xm:sqref>
        </x14:dataValidation>
        <x14:dataValidation type="list" allowBlank="1" showInputMessage="1" showErrorMessage="1" xr:uid="{327D67E3-7FFD-4659-B30D-234F0921EECE}">
          <x14:formula1>
            <xm:f>Dropdowns!$A$2:$A$23</xm:f>
          </x14:formula1>
          <xm:sqref>C28</xm:sqref>
        </x14:dataValidation>
        <x14:dataValidation type="list" allowBlank="1" showInputMessage="1" showErrorMessage="1" xr:uid="{C39D52AE-AEC5-4055-963C-B3D03702FA1A}">
          <x14:formula1>
            <xm:f>Dropdowns!$H$2:$H$52</xm:f>
          </x14:formula1>
          <xm:sqref>C47:C48</xm:sqref>
        </x14:dataValidation>
        <x14:dataValidation type="list" allowBlank="1" showInputMessage="1" showErrorMessage="1" xr:uid="{404C5698-CD17-46A6-AB72-5B86F18FE5C7}">
          <x14:formula1>
            <xm:f>Dropdowns!$B$2:$B$103</xm:f>
          </x14:formula1>
          <xm:sqref>D13</xm:sqref>
        </x14:dataValidation>
        <x14:dataValidation type="list" allowBlank="1" showInputMessage="1" showErrorMessage="1" xr:uid="{A728C102-3728-4A95-8DDB-FB0828DC0A3E}">
          <x14:formula1>
            <xm:f>Dropdowns!$C$2:$C$82</xm:f>
          </x14:formula1>
          <xm:sqref>D14:F14</xm:sqref>
        </x14:dataValidation>
        <x14:dataValidation type="list" allowBlank="1" showInputMessage="1" showErrorMessage="1" xr:uid="{667FEEE1-9A16-4888-8A70-963C24526F25}">
          <x14:formula1>
            <xm:f>Dropdowns!$A$2:$A$51</xm:f>
          </x14:formula1>
          <xm:sqref>D36:E36 C55 E44:F44 C44 C29:C36 C51:C53</xm:sqref>
        </x14:dataValidation>
        <x14:dataValidation type="list" allowBlank="1" showInputMessage="1" showErrorMessage="1" xr:uid="{41F9D607-B4EB-4474-8A6B-16007A43CB11}">
          <x14:formula1>
            <xm:f>Dropdowns!$G$2:$G$5</xm:f>
          </x14:formula1>
          <xm:sqref>F36</xm:sqref>
        </x14:dataValidation>
        <x14:dataValidation type="list" allowBlank="1" showInputMessage="1" showErrorMessage="1" xr:uid="{A7F88610-3AB5-42EE-A6F7-C2E67B277973}">
          <x14:formula1>
            <xm:f>Dropdowns!$A$2:$A$18</xm:f>
          </x14:formula1>
          <xm:sqref>D32:E32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0AC-392B-4CDE-8527-DF737560A90D}">
  <dimension ref="A1:C19"/>
  <sheetViews>
    <sheetView zoomScaleNormal="100" workbookViewId="0"/>
  </sheetViews>
  <sheetFormatPr baseColWidth="10" defaultColWidth="11.44140625" defaultRowHeight="14.4" x14ac:dyDescent="0.3"/>
  <cols>
    <col min="2" max="2" width="87.88671875" customWidth="1"/>
    <col min="3" max="3" width="23.109375" style="25" customWidth="1"/>
  </cols>
  <sheetData>
    <row r="1" spans="1:3" ht="15" thickBot="1" x14ac:dyDescent="0.35">
      <c r="A1" s="160" t="s">
        <v>83</v>
      </c>
      <c r="B1" s="169" t="s">
        <v>192</v>
      </c>
      <c r="C1" s="170" t="s">
        <v>193</v>
      </c>
    </row>
    <row r="2" spans="1:3" ht="43.2" x14ac:dyDescent="0.3">
      <c r="A2" s="155" t="s">
        <v>194</v>
      </c>
      <c r="B2" s="154" t="s">
        <v>195</v>
      </c>
      <c r="C2" s="156">
        <v>45762</v>
      </c>
    </row>
    <row r="3" spans="1:3" ht="57.6" x14ac:dyDescent="0.3">
      <c r="A3" s="161" t="s">
        <v>196</v>
      </c>
      <c r="B3" s="154" t="s">
        <v>197</v>
      </c>
      <c r="C3" s="156">
        <v>45799</v>
      </c>
    </row>
    <row r="4" spans="1:3" x14ac:dyDescent="0.3">
      <c r="A4" s="161" t="s">
        <v>198</v>
      </c>
      <c r="B4" s="162" t="s">
        <v>199</v>
      </c>
      <c r="C4" s="156">
        <v>45812</v>
      </c>
    </row>
    <row r="5" spans="1:3" x14ac:dyDescent="0.3">
      <c r="A5" s="163" t="s">
        <v>200</v>
      </c>
      <c r="B5" s="162" t="s">
        <v>201</v>
      </c>
      <c r="C5" s="164">
        <v>45838</v>
      </c>
    </row>
    <row r="6" spans="1:3" ht="28.8" x14ac:dyDescent="0.3">
      <c r="A6" s="167" t="s">
        <v>258</v>
      </c>
      <c r="B6" s="171" t="s">
        <v>264</v>
      </c>
      <c r="C6" s="164">
        <v>45908</v>
      </c>
    </row>
    <row r="7" spans="1:3" x14ac:dyDescent="0.3">
      <c r="A7" s="157"/>
      <c r="B7" s="153"/>
      <c r="C7" s="165"/>
    </row>
    <row r="8" spans="1:3" x14ac:dyDescent="0.3">
      <c r="A8" s="157"/>
      <c r="B8" s="153"/>
      <c r="C8" s="165"/>
    </row>
    <row r="9" spans="1:3" x14ac:dyDescent="0.3">
      <c r="A9" s="157"/>
      <c r="B9" s="153"/>
      <c r="C9" s="165"/>
    </row>
    <row r="10" spans="1:3" x14ac:dyDescent="0.3">
      <c r="A10" s="157"/>
      <c r="B10" s="153"/>
      <c r="C10" s="165"/>
    </row>
    <row r="11" spans="1:3" x14ac:dyDescent="0.3">
      <c r="A11" s="157"/>
      <c r="B11" s="153"/>
      <c r="C11" s="165"/>
    </row>
    <row r="12" spans="1:3" x14ac:dyDescent="0.3">
      <c r="A12" s="157"/>
      <c r="B12" s="153"/>
      <c r="C12" s="165"/>
    </row>
    <row r="13" spans="1:3" x14ac:dyDescent="0.3">
      <c r="A13" s="157"/>
      <c r="B13" s="153"/>
      <c r="C13" s="165"/>
    </row>
    <row r="14" spans="1:3" x14ac:dyDescent="0.3">
      <c r="A14" s="157"/>
      <c r="B14" s="153"/>
      <c r="C14" s="165"/>
    </row>
    <row r="15" spans="1:3" x14ac:dyDescent="0.3">
      <c r="A15" s="157"/>
      <c r="B15" s="153"/>
      <c r="C15" s="165"/>
    </row>
    <row r="16" spans="1:3" x14ac:dyDescent="0.3">
      <c r="A16" s="157"/>
      <c r="B16" s="153"/>
      <c r="C16" s="165"/>
    </row>
    <row r="17" spans="1:3" x14ac:dyDescent="0.3">
      <c r="A17" s="157"/>
      <c r="B17" s="153"/>
      <c r="C17" s="165"/>
    </row>
    <row r="18" spans="1:3" x14ac:dyDescent="0.3">
      <c r="A18" s="157"/>
      <c r="B18" s="153"/>
      <c r="C18" s="165"/>
    </row>
    <row r="19" spans="1:3" ht="15" thickBot="1" x14ac:dyDescent="0.35">
      <c r="A19" s="158"/>
      <c r="B19" s="159"/>
      <c r="C19" s="166"/>
    </row>
  </sheetData>
  <phoneticPr fontId="5"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3AF4-E21E-4316-A17E-D68923F9E353}">
  <dimension ref="A1:S65"/>
  <sheetViews>
    <sheetView workbookViewId="0">
      <selection activeCell="D14" sqref="D14"/>
    </sheetView>
  </sheetViews>
  <sheetFormatPr baseColWidth="10" defaultColWidth="11.44140625" defaultRowHeight="14.4" x14ac:dyDescent="0.3"/>
  <cols>
    <col min="1" max="1" width="35.109375" style="120" bestFit="1" customWidth="1"/>
    <col min="2" max="3" width="12.6640625" style="121" customWidth="1"/>
    <col min="4" max="4" width="13.109375" style="121" customWidth="1"/>
    <col min="5" max="5" width="11.44140625" style="128" customWidth="1"/>
    <col min="6" max="8" width="12.88671875" style="121" customWidth="1"/>
    <col min="9" max="9" width="11.44140625" style="128" customWidth="1"/>
    <col min="10" max="10" width="13.33203125" style="121" customWidth="1"/>
    <col min="11" max="13" width="11.44140625" style="121" customWidth="1"/>
    <col min="14" max="14" width="14.6640625" style="121" customWidth="1"/>
    <col min="15" max="15" width="16.6640625" style="121" customWidth="1"/>
    <col min="16" max="16" width="14.88671875" style="121" customWidth="1"/>
    <col min="17" max="17" width="19" style="121" customWidth="1"/>
    <col min="18" max="18" width="21.33203125" style="121" customWidth="1"/>
    <col min="19" max="19" width="20.33203125" style="121" customWidth="1"/>
    <col min="20" max="16384" width="11.44140625" style="121"/>
  </cols>
  <sheetData>
    <row r="1" spans="1:19" customFormat="1" x14ac:dyDescent="0.3">
      <c r="A1" s="120"/>
      <c r="B1" s="271" t="s">
        <v>22</v>
      </c>
      <c r="C1" s="271"/>
      <c r="D1" s="271"/>
      <c r="E1" s="271"/>
      <c r="F1" s="272" t="s">
        <v>23</v>
      </c>
      <c r="G1" s="272"/>
      <c r="H1" s="272"/>
      <c r="I1" s="272"/>
    </row>
    <row r="2" spans="1:19" customFormat="1" x14ac:dyDescent="0.3">
      <c r="A2" s="129" t="s">
        <v>202</v>
      </c>
      <c r="B2" s="6" t="s">
        <v>203</v>
      </c>
      <c r="C2" s="6" t="s">
        <v>27</v>
      </c>
      <c r="D2" s="6" t="s">
        <v>204</v>
      </c>
      <c r="E2" s="10" t="s">
        <v>205</v>
      </c>
      <c r="F2" s="7" t="s">
        <v>203</v>
      </c>
      <c r="G2" s="7" t="s">
        <v>27</v>
      </c>
      <c r="H2" s="7" t="s">
        <v>204</v>
      </c>
      <c r="I2" s="9" t="s">
        <v>205</v>
      </c>
      <c r="J2" s="8" t="s">
        <v>206</v>
      </c>
      <c r="K2" s="24" t="s">
        <v>33</v>
      </c>
      <c r="L2" s="24" t="s">
        <v>207</v>
      </c>
      <c r="M2" s="24" t="s">
        <v>208</v>
      </c>
      <c r="N2" s="24" t="s">
        <v>36</v>
      </c>
      <c r="O2" s="24" t="s">
        <v>209</v>
      </c>
      <c r="P2" s="24" t="s">
        <v>210</v>
      </c>
      <c r="Q2" s="24" t="s">
        <v>39</v>
      </c>
      <c r="R2" s="24" t="s">
        <v>211</v>
      </c>
      <c r="S2" s="24" t="s">
        <v>212</v>
      </c>
    </row>
    <row r="3" spans="1:19" x14ac:dyDescent="0.3">
      <c r="A3" s="120" t="s">
        <v>213</v>
      </c>
      <c r="B3" s="122">
        <v>1200</v>
      </c>
      <c r="C3" s="122">
        <v>800</v>
      </c>
      <c r="D3" s="123" t="s">
        <v>214</v>
      </c>
      <c r="E3" s="124"/>
      <c r="F3" s="126" t="s">
        <v>20</v>
      </c>
      <c r="G3" s="126" t="s">
        <v>20</v>
      </c>
      <c r="H3" s="126" t="s">
        <v>20</v>
      </c>
      <c r="I3" s="124"/>
      <c r="K3" s="121" t="s">
        <v>180</v>
      </c>
      <c r="L3" s="121" t="s">
        <v>180</v>
      </c>
      <c r="M3" s="121" t="s">
        <v>181</v>
      </c>
      <c r="N3" s="121" t="s">
        <v>70</v>
      </c>
      <c r="O3" s="121" t="s">
        <v>179</v>
      </c>
      <c r="P3" s="121">
        <v>920045</v>
      </c>
      <c r="Q3" s="126" t="s">
        <v>20</v>
      </c>
      <c r="R3" s="121">
        <v>22</v>
      </c>
    </row>
    <row r="4" spans="1:19" x14ac:dyDescent="0.3">
      <c r="A4" s="120" t="s">
        <v>215</v>
      </c>
      <c r="B4" s="123">
        <v>1200</v>
      </c>
      <c r="C4" s="123">
        <v>1000</v>
      </c>
      <c r="D4" s="123" t="s">
        <v>214</v>
      </c>
      <c r="E4" s="124"/>
      <c r="F4" s="126" t="s">
        <v>20</v>
      </c>
      <c r="G4" s="126" t="s">
        <v>20</v>
      </c>
      <c r="H4" s="126" t="s">
        <v>20</v>
      </c>
      <c r="I4" s="124"/>
      <c r="K4" s="121" t="s">
        <v>180</v>
      </c>
      <c r="L4" s="121" t="s">
        <v>180</v>
      </c>
      <c r="M4" s="121" t="s">
        <v>181</v>
      </c>
      <c r="N4" s="121" t="s">
        <v>70</v>
      </c>
      <c r="O4" s="121" t="s">
        <v>179</v>
      </c>
      <c r="P4" s="126" t="s">
        <v>20</v>
      </c>
      <c r="Q4" s="126" t="s">
        <v>20</v>
      </c>
      <c r="R4" s="121">
        <v>35</v>
      </c>
    </row>
    <row r="5" spans="1:19" x14ac:dyDescent="0.3">
      <c r="A5" s="120" t="s">
        <v>216</v>
      </c>
      <c r="B5" s="122">
        <v>1200</v>
      </c>
      <c r="C5" s="122">
        <v>800</v>
      </c>
      <c r="D5" s="123" t="s">
        <v>214</v>
      </c>
      <c r="E5" s="124"/>
      <c r="F5" s="126" t="s">
        <v>20</v>
      </c>
      <c r="G5" s="126" t="s">
        <v>20</v>
      </c>
      <c r="H5" s="126" t="s">
        <v>20</v>
      </c>
      <c r="I5" s="124"/>
      <c r="K5" s="121" t="s">
        <v>180</v>
      </c>
      <c r="L5" s="121" t="s">
        <v>180</v>
      </c>
      <c r="M5" s="121" t="s">
        <v>181</v>
      </c>
      <c r="N5" s="121" t="s">
        <v>188</v>
      </c>
      <c r="O5" s="121" t="s">
        <v>179</v>
      </c>
      <c r="P5" s="126" t="s">
        <v>20</v>
      </c>
      <c r="Q5" s="126" t="s">
        <v>20</v>
      </c>
      <c r="R5" s="123" t="s">
        <v>214</v>
      </c>
    </row>
    <row r="6" spans="1:19" x14ac:dyDescent="0.3">
      <c r="A6" s="120" t="s">
        <v>217</v>
      </c>
      <c r="B6" s="123">
        <v>1200</v>
      </c>
      <c r="C6" s="123">
        <v>1000</v>
      </c>
      <c r="D6" s="123" t="s">
        <v>214</v>
      </c>
      <c r="E6" s="124"/>
      <c r="F6" s="126" t="s">
        <v>20</v>
      </c>
      <c r="G6" s="126" t="s">
        <v>20</v>
      </c>
      <c r="H6" s="126" t="s">
        <v>20</v>
      </c>
      <c r="I6" s="124"/>
      <c r="K6" s="121" t="s">
        <v>180</v>
      </c>
      <c r="L6" s="121" t="s">
        <v>180</v>
      </c>
      <c r="M6" s="121" t="s">
        <v>181</v>
      </c>
      <c r="N6" s="121" t="s">
        <v>188</v>
      </c>
      <c r="O6" s="121" t="s">
        <v>179</v>
      </c>
      <c r="P6" s="126" t="s">
        <v>20</v>
      </c>
      <c r="Q6" s="126" t="s">
        <v>20</v>
      </c>
      <c r="R6" s="123" t="s">
        <v>214</v>
      </c>
    </row>
    <row r="7" spans="1:19" x14ac:dyDescent="0.3">
      <c r="A7" s="120" t="s">
        <v>218</v>
      </c>
      <c r="B7" s="123" t="s">
        <v>214</v>
      </c>
      <c r="C7" s="123" t="s">
        <v>214</v>
      </c>
      <c r="D7" s="123" t="s">
        <v>214</v>
      </c>
      <c r="E7" s="124"/>
      <c r="F7" s="126" t="s">
        <v>20</v>
      </c>
      <c r="G7" s="126" t="s">
        <v>20</v>
      </c>
      <c r="H7" s="126" t="s">
        <v>20</v>
      </c>
      <c r="I7" s="124"/>
      <c r="K7" s="121" t="s">
        <v>180</v>
      </c>
      <c r="L7" s="121" t="s">
        <v>180</v>
      </c>
      <c r="M7" s="121" t="s">
        <v>181</v>
      </c>
      <c r="N7" s="121" t="s">
        <v>188</v>
      </c>
      <c r="O7" s="121" t="s">
        <v>179</v>
      </c>
      <c r="P7" s="126" t="s">
        <v>20</v>
      </c>
      <c r="Q7" s="126" t="s">
        <v>20</v>
      </c>
      <c r="R7" s="123" t="s">
        <v>214</v>
      </c>
    </row>
    <row r="8" spans="1:19" x14ac:dyDescent="0.3">
      <c r="A8" s="120" t="s">
        <v>186</v>
      </c>
      <c r="B8" s="123" t="s">
        <v>214</v>
      </c>
      <c r="C8" s="123" t="s">
        <v>214</v>
      </c>
      <c r="D8" s="123" t="s">
        <v>214</v>
      </c>
      <c r="E8" s="124"/>
      <c r="F8" s="126" t="s">
        <v>20</v>
      </c>
      <c r="G8" s="126" t="s">
        <v>20</v>
      </c>
      <c r="H8" s="126" t="s">
        <v>20</v>
      </c>
      <c r="I8" s="124"/>
      <c r="K8" s="121" t="s">
        <v>180</v>
      </c>
      <c r="L8" s="121" t="s">
        <v>181</v>
      </c>
      <c r="M8" s="121" t="s">
        <v>181</v>
      </c>
      <c r="N8" s="121" t="s">
        <v>70</v>
      </c>
      <c r="O8" s="121" t="s">
        <v>179</v>
      </c>
      <c r="P8" s="126" t="s">
        <v>20</v>
      </c>
      <c r="Q8" s="126" t="s">
        <v>20</v>
      </c>
      <c r="R8" s="123" t="s">
        <v>214</v>
      </c>
    </row>
    <row r="9" spans="1:19" x14ac:dyDescent="0.3">
      <c r="A9" s="120" t="s">
        <v>178</v>
      </c>
      <c r="B9" s="122">
        <v>1225</v>
      </c>
      <c r="C9" s="122">
        <v>820</v>
      </c>
      <c r="D9" s="122">
        <v>975</v>
      </c>
      <c r="E9" s="124"/>
      <c r="F9" s="125">
        <v>1150</v>
      </c>
      <c r="G9" s="125">
        <v>750</v>
      </c>
      <c r="H9" s="125">
        <v>795</v>
      </c>
      <c r="I9" s="124"/>
      <c r="K9" s="121" t="s">
        <v>180</v>
      </c>
      <c r="L9" s="121" t="s">
        <v>180</v>
      </c>
      <c r="M9" s="121" t="s">
        <v>180</v>
      </c>
      <c r="N9" s="121" t="s">
        <v>188</v>
      </c>
      <c r="O9" s="121" t="s">
        <v>179</v>
      </c>
      <c r="P9" s="121">
        <v>922035</v>
      </c>
      <c r="Q9" s="126" t="s">
        <v>219</v>
      </c>
      <c r="R9" s="121">
        <v>33</v>
      </c>
    </row>
    <row r="10" spans="1:19" x14ac:dyDescent="0.3">
      <c r="A10" s="120" t="s">
        <v>220</v>
      </c>
      <c r="B10" s="122">
        <v>1225</v>
      </c>
      <c r="C10" s="122">
        <v>820</v>
      </c>
      <c r="D10" s="122">
        <v>1185</v>
      </c>
      <c r="E10" s="124"/>
      <c r="F10" s="125">
        <v>1150</v>
      </c>
      <c r="G10" s="125">
        <v>750</v>
      </c>
      <c r="H10" s="125">
        <v>990</v>
      </c>
      <c r="I10" s="124"/>
      <c r="K10" s="121" t="s">
        <v>180</v>
      </c>
      <c r="L10" s="121" t="s">
        <v>180</v>
      </c>
      <c r="M10" s="121" t="s">
        <v>180</v>
      </c>
      <c r="N10" s="121" t="s">
        <v>188</v>
      </c>
      <c r="O10" s="121" t="s">
        <v>179</v>
      </c>
      <c r="P10" s="121">
        <v>922036</v>
      </c>
      <c r="Q10" s="126" t="s">
        <v>219</v>
      </c>
      <c r="R10" s="121">
        <v>35.5</v>
      </c>
    </row>
    <row r="11" spans="1:19" x14ac:dyDescent="0.3">
      <c r="A11" s="120" t="s">
        <v>221</v>
      </c>
      <c r="B11" s="122">
        <v>1240</v>
      </c>
      <c r="C11" s="122">
        <v>835</v>
      </c>
      <c r="D11" s="122">
        <v>970</v>
      </c>
      <c r="E11" s="124"/>
      <c r="F11" s="125">
        <v>1210</v>
      </c>
      <c r="G11" s="125">
        <v>795</v>
      </c>
      <c r="H11" s="125">
        <v>810</v>
      </c>
      <c r="I11" s="124"/>
      <c r="K11" s="121" t="s">
        <v>180</v>
      </c>
      <c r="L11" s="121" t="s">
        <v>180</v>
      </c>
      <c r="M11" s="121" t="s">
        <v>181</v>
      </c>
      <c r="N11" s="121" t="s">
        <v>71</v>
      </c>
      <c r="O11" s="121" t="s">
        <v>179</v>
      </c>
      <c r="P11" s="121">
        <v>920022</v>
      </c>
      <c r="Q11" s="126" t="s">
        <v>20</v>
      </c>
      <c r="R11" s="121">
        <v>70</v>
      </c>
    </row>
    <row r="12" spans="1:19" x14ac:dyDescent="0.3">
      <c r="A12" s="120" t="s">
        <v>262</v>
      </c>
      <c r="B12" s="122">
        <v>1200</v>
      </c>
      <c r="C12" s="122">
        <v>1000</v>
      </c>
      <c r="D12" s="122">
        <v>1188</v>
      </c>
      <c r="E12" s="124"/>
      <c r="F12" s="125">
        <v>1166</v>
      </c>
      <c r="G12" s="125">
        <v>964</v>
      </c>
      <c r="H12" s="125">
        <v>968</v>
      </c>
      <c r="I12" s="124"/>
      <c r="K12" s="121" t="s">
        <v>180</v>
      </c>
      <c r="L12" s="121" t="s">
        <v>180</v>
      </c>
      <c r="M12" s="121" t="s">
        <v>181</v>
      </c>
      <c r="N12" s="121" t="s">
        <v>188</v>
      </c>
      <c r="O12" s="121" t="s">
        <v>179</v>
      </c>
      <c r="P12" s="121">
        <v>92200</v>
      </c>
      <c r="Q12" s="126" t="s">
        <v>263</v>
      </c>
      <c r="R12" s="121">
        <v>44.6</v>
      </c>
    </row>
    <row r="13" spans="1:19" x14ac:dyDescent="0.3">
      <c r="A13" s="120" t="s">
        <v>271</v>
      </c>
      <c r="B13" s="122">
        <v>1600</v>
      </c>
      <c r="C13" s="122">
        <v>800</v>
      </c>
      <c r="D13" s="122">
        <v>990</v>
      </c>
      <c r="E13" s="124"/>
      <c r="F13" s="125">
        <v>1520</v>
      </c>
      <c r="G13" s="125">
        <v>720</v>
      </c>
      <c r="H13" s="125">
        <v>950</v>
      </c>
      <c r="I13" s="124"/>
      <c r="K13" s="121" t="s">
        <v>180</v>
      </c>
      <c r="L13" s="121" t="s">
        <v>180</v>
      </c>
      <c r="M13" s="121" t="s">
        <v>181</v>
      </c>
      <c r="N13" s="121" t="s">
        <v>188</v>
      </c>
      <c r="O13" s="121" t="s">
        <v>179</v>
      </c>
      <c r="P13" s="121">
        <v>8000049485</v>
      </c>
      <c r="Q13" s="126" t="s">
        <v>263</v>
      </c>
      <c r="R13" s="121">
        <v>65</v>
      </c>
    </row>
    <row r="14" spans="1:19" x14ac:dyDescent="0.3">
      <c r="A14" s="120" t="s">
        <v>272</v>
      </c>
      <c r="B14" s="123" t="s">
        <v>214</v>
      </c>
      <c r="C14" s="123" t="s">
        <v>214</v>
      </c>
      <c r="D14" s="123" t="s">
        <v>214</v>
      </c>
      <c r="E14" s="124"/>
      <c r="F14" s="123" t="s">
        <v>214</v>
      </c>
      <c r="G14" s="123" t="s">
        <v>214</v>
      </c>
      <c r="H14" s="123" t="s">
        <v>214</v>
      </c>
      <c r="I14" s="124"/>
      <c r="K14" s="121" t="s">
        <v>180</v>
      </c>
      <c r="L14" s="121" t="s">
        <v>180</v>
      </c>
      <c r="M14" s="121" t="s">
        <v>181</v>
      </c>
      <c r="N14" s="123" t="s">
        <v>214</v>
      </c>
      <c r="O14" s="121" t="s">
        <v>179</v>
      </c>
      <c r="P14" s="126" t="s">
        <v>20</v>
      </c>
      <c r="Q14" s="126" t="s">
        <v>20</v>
      </c>
      <c r="R14" s="123" t="s">
        <v>214</v>
      </c>
    </row>
    <row r="15" spans="1:19" x14ac:dyDescent="0.3">
      <c r="A15" s="120" t="s">
        <v>222</v>
      </c>
      <c r="B15" s="122">
        <v>300</v>
      </c>
      <c r="C15" s="122">
        <v>200</v>
      </c>
      <c r="D15" s="122">
        <v>160</v>
      </c>
      <c r="E15" s="124"/>
      <c r="F15" s="125">
        <v>238</v>
      </c>
      <c r="G15" s="125">
        <v>150</v>
      </c>
      <c r="H15" s="125">
        <v>143</v>
      </c>
      <c r="I15" s="124"/>
      <c r="K15" s="121" t="s">
        <v>180</v>
      </c>
      <c r="L15" s="121" t="s">
        <v>180</v>
      </c>
      <c r="M15" s="121" t="s">
        <v>180</v>
      </c>
      <c r="N15" s="121" t="s">
        <v>188</v>
      </c>
      <c r="O15" s="121" t="s">
        <v>179</v>
      </c>
      <c r="P15" s="121">
        <v>922034</v>
      </c>
      <c r="Q15" s="126" t="s">
        <v>219</v>
      </c>
      <c r="R15" s="121">
        <v>0.55000000000000004</v>
      </c>
    </row>
    <row r="16" spans="1:19" x14ac:dyDescent="0.3">
      <c r="A16" s="120" t="s">
        <v>223</v>
      </c>
      <c r="B16" s="122">
        <v>400</v>
      </c>
      <c r="C16" s="122">
        <v>300</v>
      </c>
      <c r="D16" s="122">
        <v>224</v>
      </c>
      <c r="E16" s="124"/>
      <c r="F16" s="125">
        <v>348</v>
      </c>
      <c r="G16" s="125">
        <v>240</v>
      </c>
      <c r="H16" s="125">
        <v>213</v>
      </c>
      <c r="I16" s="124"/>
      <c r="K16" s="121" t="s">
        <v>180</v>
      </c>
      <c r="L16" s="121" t="s">
        <v>180</v>
      </c>
      <c r="M16" s="121" t="s">
        <v>180</v>
      </c>
      <c r="N16" s="121" t="s">
        <v>188</v>
      </c>
      <c r="O16" s="121" t="s">
        <v>179</v>
      </c>
      <c r="P16" s="121">
        <v>922033</v>
      </c>
      <c r="Q16" s="126" t="s">
        <v>219</v>
      </c>
      <c r="R16" s="121">
        <v>1.41</v>
      </c>
    </row>
    <row r="17" spans="1:18" x14ac:dyDescent="0.3">
      <c r="A17" s="120" t="s">
        <v>224</v>
      </c>
      <c r="B17" s="122">
        <v>600</v>
      </c>
      <c r="C17" s="122">
        <v>400</v>
      </c>
      <c r="D17" s="122">
        <v>222</v>
      </c>
      <c r="E17" s="124"/>
      <c r="F17" s="125">
        <v>531</v>
      </c>
      <c r="G17" s="125">
        <v>342</v>
      </c>
      <c r="H17" s="125">
        <v>213</v>
      </c>
      <c r="I17" s="124"/>
      <c r="K17" s="121" t="s">
        <v>180</v>
      </c>
      <c r="L17" s="121" t="s">
        <v>180</v>
      </c>
      <c r="M17" s="121" t="s">
        <v>180</v>
      </c>
      <c r="N17" s="121" t="s">
        <v>188</v>
      </c>
      <c r="O17" s="121" t="s">
        <v>179</v>
      </c>
      <c r="P17" s="121">
        <v>922032</v>
      </c>
      <c r="Q17" s="126" t="s">
        <v>219</v>
      </c>
      <c r="R17" s="121">
        <v>2.67</v>
      </c>
    </row>
    <row r="18" spans="1:18" x14ac:dyDescent="0.3">
      <c r="A18" s="120" t="s">
        <v>225</v>
      </c>
      <c r="B18" s="122">
        <v>600</v>
      </c>
      <c r="C18" s="122">
        <v>400</v>
      </c>
      <c r="D18" s="122">
        <v>330</v>
      </c>
      <c r="E18" s="124"/>
      <c r="F18" s="125">
        <v>531</v>
      </c>
      <c r="G18" s="125">
        <v>342</v>
      </c>
      <c r="H18" s="125">
        <v>325</v>
      </c>
      <c r="I18" s="124"/>
      <c r="K18" s="121" t="s">
        <v>180</v>
      </c>
      <c r="L18" s="121" t="s">
        <v>180</v>
      </c>
      <c r="M18" s="121" t="s">
        <v>180</v>
      </c>
      <c r="N18" s="121" t="s">
        <v>188</v>
      </c>
      <c r="O18" s="121" t="s">
        <v>179</v>
      </c>
      <c r="P18" s="121">
        <v>922031</v>
      </c>
      <c r="Q18" s="126" t="s">
        <v>219</v>
      </c>
      <c r="R18" s="121">
        <v>3.27</v>
      </c>
    </row>
    <row r="19" spans="1:18" x14ac:dyDescent="0.3">
      <c r="A19" s="120" t="s">
        <v>226</v>
      </c>
      <c r="B19" s="122">
        <v>800</v>
      </c>
      <c r="C19" s="122">
        <v>400</v>
      </c>
      <c r="D19" s="122">
        <v>330</v>
      </c>
      <c r="E19" s="124"/>
      <c r="F19" s="125">
        <v>700</v>
      </c>
      <c r="G19" s="125">
        <v>300</v>
      </c>
      <c r="H19" s="125">
        <v>295</v>
      </c>
      <c r="I19" s="124"/>
      <c r="K19" s="121" t="s">
        <v>180</v>
      </c>
      <c r="L19" s="121" t="s">
        <v>180</v>
      </c>
      <c r="M19" s="121" t="s">
        <v>180</v>
      </c>
      <c r="N19" s="121" t="s">
        <v>188</v>
      </c>
      <c r="O19" s="121" t="s">
        <v>179</v>
      </c>
      <c r="P19" s="121">
        <v>922089</v>
      </c>
      <c r="Q19" s="126" t="s">
        <v>219</v>
      </c>
      <c r="R19" s="121">
        <v>4.42</v>
      </c>
    </row>
    <row r="20" spans="1:18" x14ac:dyDescent="0.3">
      <c r="A20" s="120" t="s">
        <v>227</v>
      </c>
      <c r="B20" s="122">
        <v>400</v>
      </c>
      <c r="C20" s="122">
        <v>300</v>
      </c>
      <c r="D20" s="122">
        <v>224</v>
      </c>
      <c r="E20" s="124"/>
      <c r="F20" s="125">
        <v>348</v>
      </c>
      <c r="G20" s="125">
        <v>240</v>
      </c>
      <c r="H20" s="125">
        <v>213</v>
      </c>
      <c r="I20" s="124"/>
      <c r="K20" s="121" t="s">
        <v>180</v>
      </c>
      <c r="L20" s="121" t="s">
        <v>180</v>
      </c>
      <c r="M20" s="121" t="s">
        <v>180</v>
      </c>
      <c r="N20" s="121" t="s">
        <v>188</v>
      </c>
      <c r="O20" s="121" t="s">
        <v>179</v>
      </c>
      <c r="P20" s="121">
        <v>20186005</v>
      </c>
      <c r="Q20" s="126" t="s">
        <v>219</v>
      </c>
      <c r="R20" s="121">
        <v>1.6</v>
      </c>
    </row>
    <row r="21" spans="1:18" x14ac:dyDescent="0.3">
      <c r="A21" s="120" t="s">
        <v>187</v>
      </c>
      <c r="B21" s="122">
        <v>600</v>
      </c>
      <c r="C21" s="122">
        <v>400</v>
      </c>
      <c r="D21" s="122">
        <v>222</v>
      </c>
      <c r="E21" s="124"/>
      <c r="F21" s="125">
        <v>531</v>
      </c>
      <c r="G21" s="125">
        <v>342</v>
      </c>
      <c r="H21" s="125">
        <v>213</v>
      </c>
      <c r="I21" s="124"/>
      <c r="K21" s="121" t="s">
        <v>180</v>
      </c>
      <c r="L21" s="121" t="s">
        <v>180</v>
      </c>
      <c r="M21" s="121" t="s">
        <v>180</v>
      </c>
      <c r="N21" s="121" t="s">
        <v>188</v>
      </c>
      <c r="O21" s="121" t="s">
        <v>179</v>
      </c>
      <c r="P21" s="121">
        <v>20202748</v>
      </c>
      <c r="Q21" s="126" t="s">
        <v>219</v>
      </c>
      <c r="R21" s="121">
        <v>3.02</v>
      </c>
    </row>
    <row r="22" spans="1:18" x14ac:dyDescent="0.3">
      <c r="A22" s="120" t="s">
        <v>228</v>
      </c>
      <c r="B22" s="122">
        <v>400</v>
      </c>
      <c r="C22" s="122">
        <v>300</v>
      </c>
      <c r="D22" s="122">
        <v>220</v>
      </c>
      <c r="E22" s="124"/>
      <c r="F22" s="125">
        <v>290</v>
      </c>
      <c r="G22" s="125">
        <v>245</v>
      </c>
      <c r="H22" s="125">
        <v>202</v>
      </c>
      <c r="I22" s="124"/>
      <c r="K22" s="121" t="s">
        <v>180</v>
      </c>
      <c r="L22" s="121" t="s">
        <v>180</v>
      </c>
      <c r="M22" s="121" t="s">
        <v>180</v>
      </c>
      <c r="N22" s="121" t="s">
        <v>188</v>
      </c>
      <c r="O22" s="121" t="s">
        <v>179</v>
      </c>
      <c r="P22" s="121">
        <v>8000014331</v>
      </c>
      <c r="Q22" s="126" t="s">
        <v>219</v>
      </c>
      <c r="R22" s="121">
        <v>1.2</v>
      </c>
    </row>
    <row r="23" spans="1:18" x14ac:dyDescent="0.3">
      <c r="A23" s="120" t="s">
        <v>229</v>
      </c>
      <c r="B23" s="122">
        <v>600</v>
      </c>
      <c r="C23" s="122">
        <v>400</v>
      </c>
      <c r="D23" s="122">
        <v>220</v>
      </c>
      <c r="E23" s="124"/>
      <c r="F23" s="125">
        <v>485</v>
      </c>
      <c r="G23" s="125">
        <v>340</v>
      </c>
      <c r="H23" s="125">
        <v>202</v>
      </c>
      <c r="I23" s="124"/>
      <c r="K23" s="121" t="s">
        <v>180</v>
      </c>
      <c r="L23" s="121" t="s">
        <v>180</v>
      </c>
      <c r="M23" s="121" t="s">
        <v>180</v>
      </c>
      <c r="N23" s="121" t="s">
        <v>188</v>
      </c>
      <c r="O23" s="121" t="s">
        <v>179</v>
      </c>
      <c r="P23" s="121">
        <v>8000014330</v>
      </c>
      <c r="Q23" s="126" t="s">
        <v>219</v>
      </c>
      <c r="R23" s="121">
        <v>2.4</v>
      </c>
    </row>
    <row r="24" spans="1:18" x14ac:dyDescent="0.3">
      <c r="A24" s="120" t="s">
        <v>230</v>
      </c>
      <c r="B24" s="122">
        <v>300</v>
      </c>
      <c r="C24" s="122">
        <v>200</v>
      </c>
      <c r="D24" s="122">
        <v>160</v>
      </c>
      <c r="E24" s="124"/>
      <c r="F24" s="123" t="s">
        <v>214</v>
      </c>
      <c r="G24" s="123" t="s">
        <v>214</v>
      </c>
      <c r="H24" s="123" t="s">
        <v>214</v>
      </c>
      <c r="I24" s="124"/>
      <c r="K24" s="121" t="s">
        <v>180</v>
      </c>
      <c r="L24" s="121" t="s">
        <v>181</v>
      </c>
      <c r="M24" s="121" t="s">
        <v>180</v>
      </c>
      <c r="N24" s="121" t="s">
        <v>68</v>
      </c>
      <c r="O24" s="121" t="s">
        <v>179</v>
      </c>
      <c r="P24" s="126" t="s">
        <v>20</v>
      </c>
      <c r="Q24" s="126" t="s">
        <v>20</v>
      </c>
      <c r="R24" s="123" t="s">
        <v>214</v>
      </c>
    </row>
    <row r="25" spans="1:18" x14ac:dyDescent="0.3">
      <c r="A25" s="120" t="s">
        <v>231</v>
      </c>
      <c r="B25" s="122">
        <v>400</v>
      </c>
      <c r="C25" s="122">
        <v>300</v>
      </c>
      <c r="D25" s="122">
        <v>224</v>
      </c>
      <c r="E25" s="124"/>
      <c r="F25" s="123" t="s">
        <v>214</v>
      </c>
      <c r="G25" s="123" t="s">
        <v>214</v>
      </c>
      <c r="H25" s="123" t="s">
        <v>214</v>
      </c>
      <c r="I25" s="124"/>
      <c r="K25" s="121" t="s">
        <v>180</v>
      </c>
      <c r="L25" s="121" t="s">
        <v>181</v>
      </c>
      <c r="M25" s="121" t="s">
        <v>181</v>
      </c>
      <c r="N25" s="121" t="s">
        <v>68</v>
      </c>
      <c r="O25" s="121" t="s">
        <v>179</v>
      </c>
      <c r="P25" s="126" t="s">
        <v>20</v>
      </c>
      <c r="Q25" s="126" t="s">
        <v>20</v>
      </c>
      <c r="R25" s="123" t="s">
        <v>214</v>
      </c>
    </row>
    <row r="26" spans="1:18" x14ac:dyDescent="0.3">
      <c r="A26" s="120" t="s">
        <v>232</v>
      </c>
      <c r="B26" s="122">
        <v>600</v>
      </c>
      <c r="C26" s="122">
        <v>400</v>
      </c>
      <c r="D26" s="122">
        <v>222</v>
      </c>
      <c r="E26" s="124"/>
      <c r="F26" s="123" t="s">
        <v>214</v>
      </c>
      <c r="G26" s="123" t="s">
        <v>214</v>
      </c>
      <c r="H26" s="123" t="s">
        <v>214</v>
      </c>
      <c r="I26" s="124"/>
      <c r="K26" s="121" t="s">
        <v>180</v>
      </c>
      <c r="L26" s="121" t="s">
        <v>181</v>
      </c>
      <c r="M26" s="121" t="s">
        <v>181</v>
      </c>
      <c r="N26" s="121" t="s">
        <v>68</v>
      </c>
      <c r="O26" s="121" t="s">
        <v>179</v>
      </c>
      <c r="P26" s="126" t="s">
        <v>20</v>
      </c>
      <c r="Q26" s="126" t="s">
        <v>20</v>
      </c>
      <c r="R26" s="123" t="s">
        <v>214</v>
      </c>
    </row>
    <row r="27" spans="1:18" x14ac:dyDescent="0.3">
      <c r="A27" s="120" t="s">
        <v>233</v>
      </c>
      <c r="B27" s="122">
        <v>600</v>
      </c>
      <c r="C27" s="122">
        <v>400</v>
      </c>
      <c r="D27" s="122">
        <v>330</v>
      </c>
      <c r="E27" s="124"/>
      <c r="F27" s="123" t="s">
        <v>214</v>
      </c>
      <c r="G27" s="123" t="s">
        <v>214</v>
      </c>
      <c r="H27" s="123" t="s">
        <v>214</v>
      </c>
      <c r="I27" s="124"/>
      <c r="K27" s="121" t="s">
        <v>180</v>
      </c>
      <c r="L27" s="121" t="s">
        <v>181</v>
      </c>
      <c r="M27" s="121" t="s">
        <v>181</v>
      </c>
      <c r="N27" s="121" t="s">
        <v>68</v>
      </c>
      <c r="O27" s="121" t="s">
        <v>179</v>
      </c>
      <c r="P27" s="126" t="s">
        <v>20</v>
      </c>
      <c r="Q27" s="126" t="s">
        <v>20</v>
      </c>
      <c r="R27" s="123" t="s">
        <v>214</v>
      </c>
    </row>
    <row r="28" spans="1:18" x14ac:dyDescent="0.3">
      <c r="A28" s="120" t="s">
        <v>234</v>
      </c>
      <c r="B28" s="122">
        <v>800</v>
      </c>
      <c r="C28" s="122">
        <v>400</v>
      </c>
      <c r="D28" s="122">
        <v>330</v>
      </c>
      <c r="E28" s="124"/>
      <c r="F28" s="123" t="s">
        <v>214</v>
      </c>
      <c r="G28" s="123" t="s">
        <v>214</v>
      </c>
      <c r="H28" s="123" t="s">
        <v>214</v>
      </c>
      <c r="I28" s="124"/>
      <c r="K28" s="121" t="s">
        <v>180</v>
      </c>
      <c r="L28" s="121" t="s">
        <v>181</v>
      </c>
      <c r="M28" s="121" t="s">
        <v>181</v>
      </c>
      <c r="N28" s="121" t="s">
        <v>68</v>
      </c>
      <c r="O28" s="121" t="s">
        <v>179</v>
      </c>
      <c r="P28" s="126" t="s">
        <v>20</v>
      </c>
      <c r="Q28" s="126" t="s">
        <v>20</v>
      </c>
      <c r="R28" s="123" t="s">
        <v>214</v>
      </c>
    </row>
    <row r="29" spans="1:18" x14ac:dyDescent="0.3">
      <c r="A29" s="120" t="s">
        <v>235</v>
      </c>
      <c r="B29" s="122">
        <v>1200</v>
      </c>
      <c r="C29" s="122">
        <v>800</v>
      </c>
      <c r="D29" s="122">
        <v>975</v>
      </c>
      <c r="E29" s="124"/>
      <c r="F29" s="123" t="s">
        <v>214</v>
      </c>
      <c r="G29" s="123" t="s">
        <v>214</v>
      </c>
      <c r="H29" s="123" t="s">
        <v>214</v>
      </c>
      <c r="I29" s="124"/>
      <c r="K29" s="121" t="s">
        <v>180</v>
      </c>
      <c r="L29" s="121" t="s">
        <v>181</v>
      </c>
      <c r="M29" s="121" t="s">
        <v>181</v>
      </c>
      <c r="N29" s="121" t="s">
        <v>68</v>
      </c>
      <c r="O29" s="121" t="s">
        <v>179</v>
      </c>
      <c r="P29" s="126" t="s">
        <v>20</v>
      </c>
      <c r="Q29" s="126" t="s">
        <v>20</v>
      </c>
      <c r="R29" s="123" t="s">
        <v>214</v>
      </c>
    </row>
    <row r="30" spans="1:18" x14ac:dyDescent="0.3">
      <c r="A30" s="120" t="s">
        <v>261</v>
      </c>
      <c r="B30" s="123" t="s">
        <v>214</v>
      </c>
      <c r="C30" s="123" t="s">
        <v>214</v>
      </c>
      <c r="D30" s="123" t="s">
        <v>214</v>
      </c>
      <c r="E30" s="124"/>
      <c r="F30" s="123" t="s">
        <v>214</v>
      </c>
      <c r="G30" s="123" t="s">
        <v>214</v>
      </c>
      <c r="H30" s="123" t="s">
        <v>214</v>
      </c>
      <c r="I30" s="124"/>
      <c r="K30" s="121" t="s">
        <v>180</v>
      </c>
      <c r="L30" s="121" t="s">
        <v>181</v>
      </c>
      <c r="M30" s="121" t="s">
        <v>181</v>
      </c>
      <c r="N30" s="121" t="s">
        <v>68</v>
      </c>
      <c r="O30" s="121" t="s">
        <v>179</v>
      </c>
      <c r="P30" s="126" t="s">
        <v>20</v>
      </c>
      <c r="Q30" s="126" t="s">
        <v>20</v>
      </c>
      <c r="R30" s="123" t="s">
        <v>214</v>
      </c>
    </row>
    <row r="31" spans="1:18" x14ac:dyDescent="0.3">
      <c r="A31" s="120" t="s">
        <v>265</v>
      </c>
      <c r="B31" s="123" t="s">
        <v>214</v>
      </c>
      <c r="C31" s="123" t="s">
        <v>214</v>
      </c>
      <c r="D31" s="123" t="s">
        <v>214</v>
      </c>
      <c r="E31" s="124"/>
      <c r="F31" s="123" t="s">
        <v>214</v>
      </c>
      <c r="G31" s="123" t="s">
        <v>214</v>
      </c>
      <c r="H31" s="123" t="s">
        <v>214</v>
      </c>
      <c r="I31" s="124"/>
      <c r="K31" s="121" t="s">
        <v>180</v>
      </c>
      <c r="L31" s="121" t="s">
        <v>180</v>
      </c>
      <c r="M31" s="121" t="s">
        <v>181</v>
      </c>
      <c r="N31" s="121" t="s">
        <v>188</v>
      </c>
      <c r="O31" s="121" t="s">
        <v>179</v>
      </c>
      <c r="P31" s="126" t="s">
        <v>20</v>
      </c>
      <c r="Q31" s="126" t="s">
        <v>20</v>
      </c>
      <c r="R31" s="123" t="s">
        <v>214</v>
      </c>
    </row>
    <row r="32" spans="1:18" x14ac:dyDescent="0.3">
      <c r="A32" s="120" t="s">
        <v>179</v>
      </c>
      <c r="B32" s="126" t="s">
        <v>20</v>
      </c>
      <c r="C32" s="126" t="s">
        <v>20</v>
      </c>
      <c r="D32" s="126" t="s">
        <v>20</v>
      </c>
      <c r="E32" s="126"/>
      <c r="F32" s="126" t="s">
        <v>20</v>
      </c>
      <c r="G32" s="126" t="s">
        <v>20</v>
      </c>
      <c r="H32" s="126" t="s">
        <v>20</v>
      </c>
      <c r="I32" s="126" t="s">
        <v>20</v>
      </c>
      <c r="J32" s="126" t="s">
        <v>20</v>
      </c>
      <c r="K32" s="126" t="s">
        <v>20</v>
      </c>
      <c r="L32" s="126" t="s">
        <v>20</v>
      </c>
      <c r="M32" s="126" t="s">
        <v>20</v>
      </c>
      <c r="N32" s="126" t="s">
        <v>20</v>
      </c>
      <c r="O32" s="126" t="s">
        <v>20</v>
      </c>
      <c r="P32" s="126" t="s">
        <v>20</v>
      </c>
      <c r="Q32" s="126" t="s">
        <v>20</v>
      </c>
      <c r="R32" s="126" t="s">
        <v>20</v>
      </c>
    </row>
    <row r="33" spans="2:8" x14ac:dyDescent="0.3">
      <c r="B33" s="127"/>
      <c r="C33" s="127"/>
      <c r="D33" s="127"/>
      <c r="F33" s="125"/>
    </row>
    <row r="34" spans="2:8" x14ac:dyDescent="0.3">
      <c r="B34" s="127"/>
      <c r="C34" s="127"/>
      <c r="D34" s="127"/>
      <c r="F34" s="125"/>
    </row>
    <row r="35" spans="2:8" x14ac:dyDescent="0.3">
      <c r="B35" s="127"/>
      <c r="C35" s="127"/>
      <c r="D35" s="127"/>
      <c r="F35" s="125"/>
    </row>
    <row r="36" spans="2:8" x14ac:dyDescent="0.3">
      <c r="B36" s="127"/>
      <c r="C36" s="127"/>
      <c r="D36" s="127"/>
      <c r="F36" s="125"/>
    </row>
    <row r="37" spans="2:8" x14ac:dyDescent="0.3">
      <c r="B37" s="127"/>
      <c r="C37" s="127"/>
      <c r="D37" s="127"/>
      <c r="F37" s="125"/>
    </row>
    <row r="38" spans="2:8" x14ac:dyDescent="0.3">
      <c r="B38" s="127"/>
      <c r="C38" s="127"/>
      <c r="D38" s="127"/>
      <c r="F38" s="125"/>
    </row>
    <row r="39" spans="2:8" x14ac:dyDescent="0.3">
      <c r="B39" s="127"/>
      <c r="C39" s="127"/>
      <c r="D39" s="127"/>
      <c r="F39" s="125"/>
      <c r="G39" s="125"/>
      <c r="H39" s="125"/>
    </row>
    <row r="40" spans="2:8" x14ac:dyDescent="0.3">
      <c r="B40" s="127"/>
      <c r="C40" s="127"/>
      <c r="D40" s="127"/>
      <c r="F40" s="125"/>
      <c r="G40" s="125"/>
      <c r="H40" s="125"/>
    </row>
    <row r="41" spans="2:8" x14ac:dyDescent="0.3">
      <c r="B41" s="127"/>
      <c r="C41" s="127"/>
      <c r="D41" s="127"/>
      <c r="F41" s="125"/>
      <c r="G41" s="125"/>
      <c r="H41" s="125"/>
    </row>
    <row r="42" spans="2:8" x14ac:dyDescent="0.3">
      <c r="B42" s="127"/>
      <c r="C42" s="127"/>
      <c r="D42" s="127"/>
      <c r="F42" s="125"/>
      <c r="G42" s="125"/>
      <c r="H42" s="125"/>
    </row>
    <row r="43" spans="2:8" x14ac:dyDescent="0.3">
      <c r="B43" s="127"/>
      <c r="C43" s="127"/>
      <c r="D43" s="127"/>
      <c r="F43" s="125"/>
      <c r="G43" s="125"/>
      <c r="H43" s="125"/>
    </row>
    <row r="44" spans="2:8" x14ac:dyDescent="0.3">
      <c r="B44" s="127"/>
      <c r="C44" s="127"/>
      <c r="D44" s="127"/>
      <c r="F44" s="125"/>
      <c r="G44" s="125"/>
      <c r="H44" s="125"/>
    </row>
    <row r="45" spans="2:8" x14ac:dyDescent="0.3">
      <c r="B45" s="127"/>
      <c r="C45" s="127"/>
      <c r="D45" s="127"/>
      <c r="F45" s="125"/>
      <c r="G45" s="125"/>
      <c r="H45" s="125"/>
    </row>
    <row r="46" spans="2:8" x14ac:dyDescent="0.3">
      <c r="B46" s="127"/>
      <c r="C46" s="127"/>
      <c r="D46" s="127"/>
      <c r="F46" s="125"/>
      <c r="G46" s="125"/>
      <c r="H46" s="125"/>
    </row>
    <row r="47" spans="2:8" x14ac:dyDescent="0.3">
      <c r="B47" s="127"/>
      <c r="C47" s="127"/>
      <c r="D47" s="127"/>
      <c r="F47" s="125"/>
      <c r="G47" s="125"/>
      <c r="H47" s="125"/>
    </row>
    <row r="48" spans="2:8" x14ac:dyDescent="0.3">
      <c r="B48" s="127"/>
      <c r="C48" s="127"/>
      <c r="D48" s="127"/>
      <c r="F48" s="125"/>
      <c r="G48" s="125"/>
      <c r="H48" s="125"/>
    </row>
    <row r="49" spans="2:8" x14ac:dyDescent="0.3">
      <c r="B49" s="127"/>
      <c r="C49" s="127"/>
      <c r="D49" s="127"/>
      <c r="F49" s="125"/>
      <c r="G49" s="125"/>
      <c r="H49" s="125"/>
    </row>
    <row r="50" spans="2:8" x14ac:dyDescent="0.3">
      <c r="B50" s="127"/>
      <c r="C50" s="127"/>
      <c r="D50" s="127"/>
      <c r="F50" s="125"/>
      <c r="G50" s="125"/>
      <c r="H50" s="125"/>
    </row>
    <row r="51" spans="2:8" x14ac:dyDescent="0.3">
      <c r="B51" s="127"/>
      <c r="C51" s="127"/>
      <c r="D51" s="127"/>
      <c r="F51" s="125"/>
      <c r="G51" s="125"/>
      <c r="H51" s="125"/>
    </row>
    <row r="52" spans="2:8" x14ac:dyDescent="0.3">
      <c r="B52" s="127"/>
      <c r="C52" s="127"/>
      <c r="D52" s="127"/>
      <c r="F52" s="125"/>
      <c r="G52" s="125"/>
      <c r="H52" s="125"/>
    </row>
    <row r="53" spans="2:8" x14ac:dyDescent="0.3">
      <c r="B53" s="127"/>
      <c r="C53" s="127"/>
      <c r="D53" s="127"/>
      <c r="F53" s="125"/>
      <c r="G53" s="125"/>
      <c r="H53" s="125"/>
    </row>
    <row r="54" spans="2:8" x14ac:dyDescent="0.3">
      <c r="B54" s="127"/>
      <c r="C54" s="127"/>
      <c r="D54" s="127"/>
      <c r="F54" s="125"/>
      <c r="G54" s="125"/>
      <c r="H54" s="125"/>
    </row>
    <row r="55" spans="2:8" x14ac:dyDescent="0.3">
      <c r="B55" s="127"/>
      <c r="C55" s="127"/>
      <c r="D55" s="127"/>
      <c r="F55" s="125"/>
      <c r="G55" s="125"/>
      <c r="H55" s="125"/>
    </row>
    <row r="56" spans="2:8" x14ac:dyDescent="0.3">
      <c r="B56" s="127"/>
      <c r="C56" s="127"/>
      <c r="D56" s="127"/>
      <c r="F56" s="125"/>
      <c r="G56" s="125"/>
      <c r="H56" s="125"/>
    </row>
    <row r="57" spans="2:8" x14ac:dyDescent="0.3">
      <c r="B57" s="127"/>
      <c r="C57" s="127"/>
      <c r="D57" s="127"/>
      <c r="F57" s="125"/>
      <c r="G57" s="125"/>
      <c r="H57" s="125"/>
    </row>
    <row r="58" spans="2:8" x14ac:dyDescent="0.3">
      <c r="B58" s="127"/>
      <c r="C58" s="127"/>
      <c r="D58" s="127"/>
      <c r="F58" s="125"/>
      <c r="G58" s="125"/>
      <c r="H58" s="125"/>
    </row>
    <row r="59" spans="2:8" x14ac:dyDescent="0.3">
      <c r="B59" s="127"/>
      <c r="C59" s="127"/>
      <c r="D59" s="127"/>
      <c r="F59" s="125"/>
      <c r="G59" s="125"/>
      <c r="H59" s="125"/>
    </row>
    <row r="60" spans="2:8" x14ac:dyDescent="0.3">
      <c r="B60" s="127"/>
      <c r="C60" s="127"/>
      <c r="D60" s="127"/>
      <c r="F60" s="125"/>
      <c r="G60" s="125"/>
      <c r="H60" s="125"/>
    </row>
    <row r="61" spans="2:8" x14ac:dyDescent="0.3">
      <c r="B61" s="127"/>
      <c r="C61" s="127"/>
      <c r="D61" s="127"/>
      <c r="F61" s="125"/>
      <c r="G61" s="125"/>
      <c r="H61" s="125"/>
    </row>
    <row r="62" spans="2:8" x14ac:dyDescent="0.3">
      <c r="B62" s="127"/>
      <c r="C62" s="127"/>
      <c r="D62" s="127"/>
      <c r="F62" s="125"/>
      <c r="G62" s="125"/>
      <c r="H62" s="125"/>
    </row>
    <row r="63" spans="2:8" x14ac:dyDescent="0.3">
      <c r="B63" s="127"/>
      <c r="C63" s="127"/>
      <c r="D63" s="127"/>
      <c r="F63" s="125"/>
      <c r="G63" s="125"/>
      <c r="H63" s="125"/>
    </row>
    <row r="64" spans="2:8" x14ac:dyDescent="0.3">
      <c r="B64" s="127"/>
      <c r="C64" s="127"/>
      <c r="D64" s="127"/>
      <c r="F64" s="125"/>
      <c r="G64" s="125"/>
      <c r="H64" s="125"/>
    </row>
    <row r="65" spans="2:8" x14ac:dyDescent="0.3">
      <c r="B65" s="127"/>
      <c r="C65" s="127"/>
      <c r="D65" s="127"/>
      <c r="F65" s="125"/>
      <c r="G65" s="125"/>
      <c r="H65" s="125"/>
    </row>
  </sheetData>
  <mergeCells count="2">
    <mergeCell ref="B1:E1"/>
    <mergeCell ref="F1:I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86AC0-F204-4755-9CD3-1426242B8529}">
  <dimension ref="A1:H23"/>
  <sheetViews>
    <sheetView workbookViewId="0">
      <selection activeCell="B13" sqref="B13"/>
    </sheetView>
  </sheetViews>
  <sheetFormatPr baseColWidth="10" defaultColWidth="11.44140625" defaultRowHeight="14.4" x14ac:dyDescent="0.3"/>
  <cols>
    <col min="2" max="2" width="32.6640625" customWidth="1"/>
    <col min="3" max="4" width="35.109375" bestFit="1" customWidth="1"/>
    <col min="5" max="5" width="15.6640625" bestFit="1" customWidth="1"/>
    <col min="6" max="6" width="16.33203125" bestFit="1" customWidth="1"/>
    <col min="7" max="7" width="15.6640625" customWidth="1"/>
    <col min="8" max="8" width="18.44140625" customWidth="1"/>
  </cols>
  <sheetData>
    <row r="1" spans="1:8" x14ac:dyDescent="0.3">
      <c r="A1" s="6" t="s">
        <v>236</v>
      </c>
      <c r="B1" s="6" t="s">
        <v>18</v>
      </c>
      <c r="C1" s="6" t="s">
        <v>1</v>
      </c>
      <c r="D1" s="6" t="s">
        <v>237</v>
      </c>
      <c r="E1" s="6" t="s">
        <v>238</v>
      </c>
      <c r="F1" s="6" t="s">
        <v>239</v>
      </c>
      <c r="G1" s="6" t="s">
        <v>240</v>
      </c>
      <c r="H1" s="6" t="s">
        <v>241</v>
      </c>
    </row>
    <row r="2" spans="1:8" x14ac:dyDescent="0.3">
      <c r="A2" s="37" t="s">
        <v>180</v>
      </c>
      <c r="B2" s="25" t="s">
        <v>213</v>
      </c>
      <c r="C2" s="25" t="s">
        <v>222</v>
      </c>
      <c r="D2" s="25" t="s">
        <v>237</v>
      </c>
      <c r="E2" s="25" t="s">
        <v>242</v>
      </c>
      <c r="F2" s="25" t="s">
        <v>243</v>
      </c>
      <c r="G2" s="25" t="s">
        <v>188</v>
      </c>
      <c r="H2" s="25" t="s">
        <v>244</v>
      </c>
    </row>
    <row r="3" spans="1:8" x14ac:dyDescent="0.3">
      <c r="A3" s="25" t="s">
        <v>181</v>
      </c>
      <c r="B3" s="25" t="s">
        <v>215</v>
      </c>
      <c r="C3" s="25" t="s">
        <v>223</v>
      </c>
      <c r="D3" s="38" t="s">
        <v>20</v>
      </c>
      <c r="E3" s="25" t="s">
        <v>245</v>
      </c>
      <c r="F3" s="25" t="s">
        <v>246</v>
      </c>
      <c r="G3" s="25" t="s">
        <v>68</v>
      </c>
      <c r="H3" s="25" t="s">
        <v>191</v>
      </c>
    </row>
    <row r="4" spans="1:8" x14ac:dyDescent="0.3">
      <c r="A4" s="38" t="s">
        <v>20</v>
      </c>
      <c r="B4" t="s">
        <v>216</v>
      </c>
      <c r="C4" s="25" t="s">
        <v>224</v>
      </c>
      <c r="D4" s="25"/>
      <c r="E4" s="25" t="s">
        <v>247</v>
      </c>
      <c r="F4" s="25" t="s">
        <v>248</v>
      </c>
      <c r="G4" s="25" t="s">
        <v>69</v>
      </c>
      <c r="H4" s="25" t="s">
        <v>184</v>
      </c>
    </row>
    <row r="5" spans="1:8" x14ac:dyDescent="0.3">
      <c r="A5" s="25"/>
      <c r="B5" t="s">
        <v>217</v>
      </c>
      <c r="C5" s="25" t="s">
        <v>225</v>
      </c>
      <c r="D5" s="25"/>
      <c r="E5" s="38" t="s">
        <v>20</v>
      </c>
      <c r="F5" s="38" t="s">
        <v>20</v>
      </c>
      <c r="G5" s="25" t="s">
        <v>70</v>
      </c>
      <c r="H5" s="25" t="s">
        <v>249</v>
      </c>
    </row>
    <row r="6" spans="1:8" x14ac:dyDescent="0.3">
      <c r="A6" s="25"/>
      <c r="B6" t="s">
        <v>218</v>
      </c>
      <c r="C6" s="25" t="s">
        <v>226</v>
      </c>
      <c r="D6" s="25"/>
      <c r="E6" s="25"/>
      <c r="F6" s="25"/>
      <c r="G6" s="25" t="s">
        <v>71</v>
      </c>
      <c r="H6" s="25" t="s">
        <v>250</v>
      </c>
    </row>
    <row r="7" spans="1:8" x14ac:dyDescent="0.3">
      <c r="A7" s="25"/>
      <c r="B7" s="25" t="s">
        <v>186</v>
      </c>
      <c r="C7" s="25" t="s">
        <v>227</v>
      </c>
      <c r="D7" s="25"/>
      <c r="E7" s="25"/>
      <c r="F7" s="25"/>
      <c r="G7" s="25" t="s">
        <v>260</v>
      </c>
      <c r="H7" s="25" t="s">
        <v>252</v>
      </c>
    </row>
    <row r="8" spans="1:8" x14ac:dyDescent="0.3">
      <c r="A8" s="25"/>
      <c r="B8" s="25" t="s">
        <v>178</v>
      </c>
      <c r="C8" s="25" t="s">
        <v>187</v>
      </c>
      <c r="D8" s="25"/>
      <c r="E8" s="25"/>
      <c r="F8" s="25"/>
      <c r="G8" s="25" t="s">
        <v>266</v>
      </c>
      <c r="H8" s="25" t="s">
        <v>253</v>
      </c>
    </row>
    <row r="9" spans="1:8" x14ac:dyDescent="0.3">
      <c r="A9" s="25"/>
      <c r="B9" s="25" t="s">
        <v>220</v>
      </c>
      <c r="C9" s="25" t="s">
        <v>228</v>
      </c>
      <c r="D9" s="25"/>
      <c r="E9" s="25"/>
      <c r="F9" s="25"/>
      <c r="G9" s="25" t="s">
        <v>251</v>
      </c>
      <c r="H9" s="25" t="s">
        <v>254</v>
      </c>
    </row>
    <row r="10" spans="1:8" x14ac:dyDescent="0.3">
      <c r="A10" s="25"/>
      <c r="B10" s="25" t="s">
        <v>221</v>
      </c>
      <c r="C10" s="25" t="s">
        <v>229</v>
      </c>
      <c r="D10" s="25"/>
      <c r="E10" s="25"/>
      <c r="F10" s="25"/>
      <c r="G10" s="38" t="s">
        <v>20</v>
      </c>
      <c r="H10" s="25" t="s">
        <v>255</v>
      </c>
    </row>
    <row r="11" spans="1:8" ht="15.6" x14ac:dyDescent="0.3">
      <c r="A11" s="25"/>
      <c r="B11" s="38" t="s">
        <v>262</v>
      </c>
      <c r="C11" s="25" t="s">
        <v>235</v>
      </c>
      <c r="D11" s="25"/>
      <c r="E11" s="25"/>
      <c r="F11" s="25"/>
      <c r="G11" s="13"/>
      <c r="H11" s="25" t="s">
        <v>256</v>
      </c>
    </row>
    <row r="12" spans="1:8" ht="15.6" x14ac:dyDescent="0.3">
      <c r="A12" s="25"/>
      <c r="B12" s="120" t="s">
        <v>271</v>
      </c>
      <c r="C12" s="25" t="s">
        <v>234</v>
      </c>
      <c r="D12" s="25"/>
      <c r="E12" s="25"/>
      <c r="F12" s="25"/>
      <c r="G12" s="13"/>
      <c r="H12" s="25" t="s">
        <v>257</v>
      </c>
    </row>
    <row r="13" spans="1:8" x14ac:dyDescent="0.3">
      <c r="A13" s="25"/>
      <c r="B13" s="120" t="s">
        <v>272</v>
      </c>
      <c r="C13" s="25" t="s">
        <v>233</v>
      </c>
      <c r="D13" s="25"/>
      <c r="E13" s="25"/>
      <c r="F13" s="25"/>
      <c r="G13" s="25"/>
      <c r="H13" s="38" t="s">
        <v>20</v>
      </c>
    </row>
    <row r="14" spans="1:8" x14ac:dyDescent="0.3">
      <c r="A14" s="25"/>
      <c r="B14" s="38" t="s">
        <v>20</v>
      </c>
      <c r="C14" s="25" t="s">
        <v>232</v>
      </c>
      <c r="D14" s="25"/>
      <c r="E14" s="25"/>
      <c r="F14" s="25"/>
      <c r="G14" s="25"/>
      <c r="H14" s="25"/>
    </row>
    <row r="15" spans="1:8" x14ac:dyDescent="0.3">
      <c r="A15" s="25"/>
      <c r="B15" s="25"/>
      <c r="C15" s="25" t="s">
        <v>231</v>
      </c>
      <c r="D15" s="25"/>
      <c r="E15" s="25"/>
      <c r="F15" s="25"/>
      <c r="G15" s="25"/>
      <c r="H15" s="25"/>
    </row>
    <row r="16" spans="1:8" x14ac:dyDescent="0.3">
      <c r="A16" s="25"/>
      <c r="B16" s="25"/>
      <c r="C16" s="25" t="s">
        <v>230</v>
      </c>
      <c r="D16" s="25"/>
      <c r="E16" s="25"/>
      <c r="F16" s="25"/>
      <c r="G16" s="25"/>
      <c r="H16" s="25"/>
    </row>
    <row r="17" spans="1:8" x14ac:dyDescent="0.3">
      <c r="A17" s="25"/>
      <c r="B17" s="25"/>
      <c r="C17" s="120" t="s">
        <v>261</v>
      </c>
      <c r="D17" s="25"/>
      <c r="E17" s="25"/>
      <c r="F17" s="25"/>
      <c r="G17" s="25"/>
      <c r="H17" s="25"/>
    </row>
    <row r="18" spans="1:8" x14ac:dyDescent="0.3">
      <c r="A18" s="25"/>
      <c r="B18" s="25"/>
      <c r="C18" s="120" t="s">
        <v>265</v>
      </c>
      <c r="D18" s="25"/>
      <c r="E18" s="25"/>
      <c r="F18" s="25"/>
      <c r="G18" s="25"/>
      <c r="H18" s="25"/>
    </row>
    <row r="19" spans="1:8" x14ac:dyDescent="0.3">
      <c r="C19" s="25" t="s">
        <v>179</v>
      </c>
      <c r="H19" s="25"/>
    </row>
    <row r="20" spans="1:8" x14ac:dyDescent="0.3">
      <c r="C20" s="38" t="s">
        <v>20</v>
      </c>
      <c r="H20" s="25"/>
    </row>
    <row r="21" spans="1:8" x14ac:dyDescent="0.3">
      <c r="H21" s="25"/>
    </row>
    <row r="22" spans="1:8" x14ac:dyDescent="0.3">
      <c r="H22" s="25"/>
    </row>
    <row r="23" spans="1:8" x14ac:dyDescent="0.3">
      <c r="H23" s="25"/>
    </row>
  </sheetData>
  <phoneticPr fontId="5"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B6993DBA261B543A945421B3A7A1D0F" ma:contentTypeVersion="5" ma:contentTypeDescription="Ein neues Dokument erstellen." ma:contentTypeScope="" ma:versionID="8427acc2b0953ed9e82dbb7f083d0e1b">
  <xsd:schema xmlns:xsd="http://www.w3.org/2001/XMLSchema" xmlns:xs="http://www.w3.org/2001/XMLSchema" xmlns:p="http://schemas.microsoft.com/office/2006/metadata/properties" xmlns:ns2="375c139c-16bf-4237-9711-d5e824e2a321" xmlns:ns3="9eb6b5a1-4cd1-4d39-a61b-7f6712274285" xmlns:ns4="a0b7cdae-678f-4258-affb-da794ba9ddb7" xmlns:ns5="66ee667b-4cd1-4e7b-8f47-0da645b5de4c" targetNamespace="http://schemas.microsoft.com/office/2006/metadata/properties" ma:root="true" ma:fieldsID="5cf236b4528b08adb7d654670dce1479" ns2:_="" ns3:_="" ns4:_="" ns5:_="">
    <xsd:import namespace="375c139c-16bf-4237-9711-d5e824e2a321"/>
    <xsd:import namespace="9eb6b5a1-4cd1-4d39-a61b-7f6712274285"/>
    <xsd:import namespace="a0b7cdae-678f-4258-affb-da794ba9ddb7"/>
    <xsd:import namespace="66ee667b-4cd1-4e7b-8f47-0da645b5de4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4: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c139c-16bf-4237-9711-d5e824e2a3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b6b5a1-4cd1-4d39-a61b-7f671227428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b7cdae-678f-4258-affb-da794ba9ddb7" elementFormDefault="qualified">
    <xsd:import namespace="http://schemas.microsoft.com/office/2006/documentManagement/types"/>
    <xsd:import namespace="http://schemas.microsoft.com/office/infopath/2007/PartnerControls"/>
    <xsd:element name="MediaServiceBillingMetadata" ma:index="23" nillable="true" ma:displayName="MediaServiceBillingMetadata" ma:hidden="true" ma:internalName="MediaServiceBillingMetadata" ma:readOnly="true">
      <xsd:simpleType>
        <xsd:restriction base="dms:Note"/>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d89b1ef6-3ca0-4008-8484-a25cb3acc94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e667b-4cd1-4e7b-8f47-0da645b5de4c"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6bf86d0c-f633-4faf-83da-b3bde4e2d598}" ma:internalName="TaxCatchAll" ma:showField="CatchAllData" ma:web="66ee667b-4cd1-4e7b-8f47-0da645b5de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ee667b-4cd1-4e7b-8f47-0da645b5de4c" xsi:nil="true"/>
    <lcf76f155ced4ddcb4097134ff3c332f xmlns="a0b7cdae-678f-4258-affb-da794ba9dd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647754-8BAB-4F12-8EBD-4CD94088E501}"/>
</file>

<file path=customXml/itemProps2.xml><?xml version="1.0" encoding="utf-8"?>
<ds:datastoreItem xmlns:ds="http://schemas.openxmlformats.org/officeDocument/2006/customXml" ds:itemID="{04ABAF6C-A027-4F3A-9469-020D287BEE31}">
  <ds:schemaRefs>
    <ds:schemaRef ds:uri="b022ae4b-cb7d-4e4e-92bd-40c0c2e9f740"/>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74bc4191-aa37-4158-bfed-9a9021d9f1b7"/>
    <ds:schemaRef ds:uri="http://schemas.microsoft.com/office/2006/metadata/properties"/>
  </ds:schemaRefs>
</ds:datastoreItem>
</file>

<file path=customXml/itemProps3.xml><?xml version="1.0" encoding="utf-8"?>
<ds:datastoreItem xmlns:ds="http://schemas.openxmlformats.org/officeDocument/2006/customXml" ds:itemID="{4565B445-3D69-428E-ABC8-934B21C68A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PDS_Vers_4.4</vt:lpstr>
      <vt:lpstr>Instruction</vt:lpstr>
      <vt:lpstr>Example 1</vt:lpstr>
      <vt:lpstr>Example 2</vt:lpstr>
      <vt:lpstr>Template History</vt:lpstr>
      <vt:lpstr>Packaging Types</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Foitzik, Markus</cp:lastModifiedBy>
  <dcterms:modified xsi:type="dcterms:W3CDTF">2026-02-26T20:18:40Z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0x0101001B6993DBA261B543A945421B3A7A1D0F</vt:lpwstr>
  </property>
  <property fmtid="{D5CDD505-2E9C-101B-9397-08002B2CF9AE}" pid="3" name="MediaServiceImageTags">
    <vt:lpwstr/>
  </property>
</Properties>
</file>